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045" windowHeight="4215" tabRatio="821" activeTab="0"/>
  </bookViews>
  <sheets>
    <sheet name="charts" sheetId="1" r:id="rId1"/>
    <sheet name="Data" sheetId="2" r:id="rId2"/>
  </sheets>
  <definedNames>
    <definedName name="_xlnm._FilterDatabase" localSheetId="0" hidden="1">'charts'!$A$22:$IT$858</definedName>
  </definedNames>
  <calcPr fullCalcOnLoad="1"/>
</workbook>
</file>

<file path=xl/comments1.xml><?xml version="1.0" encoding="utf-8"?>
<comments xmlns="http://schemas.openxmlformats.org/spreadsheetml/2006/main">
  <authors>
    <author>Dan Parquette</author>
  </authors>
  <commentList>
    <comment ref="BV21" authorId="0">
      <text>
        <r>
          <rPr>
            <sz val="8"/>
            <rFont val="Tahoma"/>
            <family val="2"/>
          </rPr>
          <t>My 'upward slope' score works better than this one because this calc gives high scores in cases where the first few columns are missing.</t>
        </r>
      </text>
    </comment>
    <comment ref="BG2" authorId="0">
      <text>
        <r>
          <rPr>
            <sz val="8"/>
            <rFont val="Tahoma"/>
            <family val="2"/>
          </rPr>
          <t>The chart represents the data for the row that you specifed in the yellow cell below.
You can set the value of this cell in 3 ways.
1) type it in.
2) use the slider control (up/down arrows) to move up or down a row.
3) Click on the row that has the data you want to see. Make sure you check the "Enable Row Click for Chart" checkbox first. Deselect this checkbox when your not using the chart otherwise the chart will be repopulated everytime you move to a different cell on the worksheet.</t>
        </r>
      </text>
    </comment>
    <comment ref="BV12" authorId="0">
      <text>
        <r>
          <rPr>
            <sz val="8"/>
            <rFont val="Tahoma"/>
            <family val="2"/>
          </rPr>
          <t>higher value= there is a higher correlation between the increase in rank and the increase in return.</t>
        </r>
      </text>
    </comment>
    <comment ref="BV11" authorId="0">
      <text>
        <r>
          <rPr>
            <sz val="8"/>
            <rFont val="Tahoma"/>
            <family val="2"/>
          </rPr>
          <t>higher value=line 'fits' the data points better.</t>
        </r>
      </text>
    </comment>
    <comment ref="CD21" authorId="0">
      <text>
        <r>
          <rPr>
            <sz val="8"/>
            <rFont val="Tahoma"/>
            <family val="2"/>
          </rPr>
          <t>I visually scanned all the factors that did NOT fall in the top 100 and all were poor - so the ranking is working well.</t>
        </r>
      </text>
    </comment>
    <comment ref="BM21" authorId="0">
      <text>
        <r>
          <rPr>
            <sz val="8"/>
            <rFont val="Tahoma"/>
            <family val="2"/>
          </rPr>
          <t>Take away a lot of pts for missing bars because when there are a lot missing it makes it easy for factor to get high RSquared and Correlation scores since there are less points to compare.</t>
        </r>
      </text>
    </comment>
    <comment ref="BX21" authorId="0">
      <text>
        <r>
          <rPr>
            <b/>
            <sz val="8"/>
            <rFont val="Tahoma"/>
            <family val="0"/>
          </rPr>
          <t>This is the most important value so its given the highest weight in the scoring.</t>
        </r>
      </text>
    </comment>
  </commentList>
</comments>
</file>

<file path=xl/sharedStrings.xml><?xml version="1.0" encoding="utf-8"?>
<sst xmlns="http://schemas.openxmlformats.org/spreadsheetml/2006/main" count="4617" uniqueCount="635">
  <si>
    <t>Category</t>
  </si>
  <si>
    <t>FactorOr Formula</t>
  </si>
  <si>
    <t>Factor</t>
  </si>
  <si>
    <t>Formula</t>
  </si>
  <si>
    <t>VsIndustry?</t>
  </si>
  <si>
    <t>Description</t>
  </si>
  <si>
    <t>DIVIDEND INFORMATION</t>
  </si>
  <si>
    <t>Yield</t>
  </si>
  <si>
    <t>NotVsInd</t>
  </si>
  <si>
    <t>Dividend Yield (%)</t>
  </si>
  <si>
    <t>Yield5YAvg</t>
  </si>
  <si>
    <t>Dividend Yield, 5 Year Average (%)</t>
  </si>
  <si>
    <t>EARNINGS ESTIMATES</t>
  </si>
  <si>
    <t>#AnalystsCurFY</t>
  </si>
  <si>
    <t>Number of Analysts - Current Year</t>
  </si>
  <si>
    <t>AvgRec</t>
  </si>
  <si>
    <t>Average Recommendation (on a 1-5 linear scale)</t>
  </si>
  <si>
    <t>Cur EPS est vs 4 weeks ago</t>
  </si>
  <si>
    <t>(CurFYEPSMean-CurFYEst4WkAgo)/Abs(CurFYEst4WkAgo)</t>
  </si>
  <si>
    <t>CurFYDnRevLastWk</t>
  </si>
  <si>
    <t>Current Fiscal Year Down Revisions, Last Week</t>
  </si>
  <si>
    <t>CurFYStdDev</t>
  </si>
  <si>
    <t>Current Fiscal Year Standard Deviation</t>
  </si>
  <si>
    <t>CurFYUpRevLastWk</t>
  </si>
  <si>
    <t>Current Fiscal Year Up Revisions, Last Week</t>
  </si>
  <si>
    <t>EPS Est Y1-%Rev-last month</t>
  </si>
  <si>
    <t>(NextFYEPSMean-NextFYEst4WkAgo)/Abs(NextFYEst4WkAgo)</t>
  </si>
  <si>
    <t>AvgRec4WkAgo-AvgRec</t>
  </si>
  <si>
    <t>Incr in LT EPS Grth Est this month</t>
  </si>
  <si>
    <t>(LTGrthRtMean-LTGrthRtEst4WkAgo)/Abs(LTGrthRtEst4WkAgo)</t>
  </si>
  <si>
    <t>LTGrthRtMean</t>
  </si>
  <si>
    <t>Long Term Growth Rate (%), Mean</t>
  </si>
  <si>
    <t>LTGrthRtStdDev</t>
  </si>
  <si>
    <t>Long Term Growth Rate Standard Deviation</t>
  </si>
  <si>
    <t>NoIncP4YN2Y</t>
  </si>
  <si>
    <t>Number years earnings has increased past 4 Y and next 2 Y estimates</t>
  </si>
  <si>
    <t>ProjPECurFY</t>
  </si>
  <si>
    <t>Current Fiscal Year Projected P/E Ratio ($)</t>
  </si>
  <si>
    <t>ProjPENextFY</t>
  </si>
  <si>
    <t>Next Year Projected PE Ratio</t>
  </si>
  <si>
    <t>Surprise%Q1</t>
  </si>
  <si>
    <t>Earnings Surprise (Estimated vs. Actual), 1 Quarter Ago (%)</t>
  </si>
  <si>
    <t>Surprise%Q2</t>
  </si>
  <si>
    <t>Earnings Surprise (Estimated vs. Actual), 2 Quarters Ago (%)</t>
  </si>
  <si>
    <t>Total up revisions vs down revisions</t>
  </si>
  <si>
    <t>(CurFYUpRevLastWk+CurQUpRevLastWk+NextFYUpRevLastWk+NextQUpRevLastWk)/(CurFYDnRevLastWk+CurQDnRevLastWk+NextFYDnRevLastWk+NextQDnRevLastWk)</t>
  </si>
  <si>
    <t>EFFICIENCY RATIOS</t>
  </si>
  <si>
    <t>AstTurnQ</t>
  </si>
  <si>
    <t>Asset Turnover, Quarterly</t>
  </si>
  <si>
    <t>VsInd</t>
  </si>
  <si>
    <t>AstTurnTTM</t>
  </si>
  <si>
    <t>Asset Turnover, TTM</t>
  </si>
  <si>
    <t>Improvement in AstTurn TTm vs PTM</t>
  </si>
  <si>
    <t>(AstTurnTTM-AstTurnPTM)/ABS(AstTurnPTM)</t>
  </si>
  <si>
    <t>(InvTurnQ-InvTurnTTM)/ABS(InvTurnTTM)</t>
  </si>
  <si>
    <t>(RecTurnQ-RecTurnTTM)/abs(RecTurnTTM)</t>
  </si>
  <si>
    <t>IncPerEmpQ</t>
  </si>
  <si>
    <t>Income Per Employee, Quarterly</t>
  </si>
  <si>
    <t>IncPerEmpTTM</t>
  </si>
  <si>
    <t>Income Per Employee, TTM</t>
  </si>
  <si>
    <t>InvTurnQ</t>
  </si>
  <si>
    <t>Inventory Turnover, Quarterly</t>
  </si>
  <si>
    <t>InvTurnTTM</t>
  </si>
  <si>
    <t>Inventory Turnover, TTM</t>
  </si>
  <si>
    <t>RecTurnQ</t>
  </si>
  <si>
    <t>Receivables Turnover, Quarterly</t>
  </si>
  <si>
    <t>RecTurnTTM</t>
  </si>
  <si>
    <t>Receivables Turnover, TTM</t>
  </si>
  <si>
    <t>SalesPerEmpQ</t>
  </si>
  <si>
    <t>Sales Per Employee, Quarterly</t>
  </si>
  <si>
    <t>SalesPerEmpTTM</t>
  </si>
  <si>
    <t>Sales Per Employee, TTM</t>
  </si>
  <si>
    <t>FINANCIAL STRENGTH RATIOS</t>
  </si>
  <si>
    <t>CurRatioQ</t>
  </si>
  <si>
    <t>Current Ratio, Quarterly</t>
  </si>
  <si>
    <t>DbtLT2AstQ</t>
  </si>
  <si>
    <t>Long Term Debt to Total Assets, Quarterly</t>
  </si>
  <si>
    <t>DbtLT2CapQ</t>
  </si>
  <si>
    <t>Long Term Debt to Total Capital, Quarterly</t>
  </si>
  <si>
    <t>DbtLT2EqQ</t>
  </si>
  <si>
    <t>Long Term Debt To Total Equity, Quarterly</t>
  </si>
  <si>
    <t>DbtS2NIQ</t>
  </si>
  <si>
    <t>Debt Service to Net Income Ratio, Quarterly</t>
  </si>
  <si>
    <t>DbtS2NITTM</t>
  </si>
  <si>
    <t>Debt Service to Net Income Ratio, TTM</t>
  </si>
  <si>
    <t>DbtTot2AstQ</t>
  </si>
  <si>
    <t>Total Debt To Total Assets, Quarterly</t>
  </si>
  <si>
    <t>DbtTot2CapQ</t>
  </si>
  <si>
    <t>Total Debt to Total Capital, Quarterly</t>
  </si>
  <si>
    <t>DbtTot2EqQ</t>
  </si>
  <si>
    <t>Total Debt To Total Equity, Quarterly</t>
  </si>
  <si>
    <t>IntCovQ</t>
  </si>
  <si>
    <t>Interest Coverage, Quarterly</t>
  </si>
  <si>
    <t>IntCovTTM</t>
  </si>
  <si>
    <t>Interest Coverage, TTM</t>
  </si>
  <si>
    <t>Payout5YAvg</t>
  </si>
  <si>
    <t>Payout Ratio, 5 Year Average (%)</t>
  </si>
  <si>
    <t>PayRatioTTM</t>
  </si>
  <si>
    <t>Payout Ratio, TTM (%)</t>
  </si>
  <si>
    <t>QuickRatioQ</t>
  </si>
  <si>
    <t>Quick Ratio, Quarterly</t>
  </si>
  <si>
    <t>Total Liab to EBITDA</t>
  </si>
  <si>
    <t>LiabTotQ/EBITDAQ</t>
  </si>
  <si>
    <t>WCapPS2PrA</t>
  </si>
  <si>
    <t>Working Capital Per Share To Price Ratio, Annual</t>
  </si>
  <si>
    <t>WCapPS2PrQ</t>
  </si>
  <si>
    <t>Working Capital Per Share To Price Ratio, Quarterly</t>
  </si>
  <si>
    <t>GROWTH RATES</t>
  </si>
  <si>
    <t>BV5YCGr%</t>
  </si>
  <si>
    <t>Book Value Per Share, 5 Year Growth Rate (%)</t>
  </si>
  <si>
    <t>CapSp5YCGr%</t>
  </si>
  <si>
    <t>Capital Spending, 5 Year Growth Rate (%)</t>
  </si>
  <si>
    <t>Cash Flow growth 12m</t>
  </si>
  <si>
    <t>Cash Flow Growth 1yr</t>
  </si>
  <si>
    <t>Cash Flow Growth 3yr</t>
  </si>
  <si>
    <t>CF5YCGr%</t>
  </si>
  <si>
    <t>Cash Flow, 5 Year Growth Rate (%)</t>
  </si>
  <si>
    <t>Div%ChgA</t>
  </si>
  <si>
    <t>Dividend Percent Change, Year Over Year (%)</t>
  </si>
  <si>
    <t>Div3YCGr%</t>
  </si>
  <si>
    <t>Dividend Growth Rate, 3 Years (%)</t>
  </si>
  <si>
    <t>Div5YCGr%</t>
  </si>
  <si>
    <t>Dividend, 5 Year Growth Rate (%)</t>
  </si>
  <si>
    <t>EPS%ChgPQ</t>
  </si>
  <si>
    <t>EPS Percent Change, Most Recent Quarter vs. Prior Quarter (%)</t>
  </si>
  <si>
    <t>EPS%ChgPYQ</t>
  </si>
  <si>
    <t>EPS Percent Change, Most Recent Quarter vs. Quarter 1 Year Ago (%)</t>
  </si>
  <si>
    <t>EPS%ChgTTM</t>
  </si>
  <si>
    <t>EPS Percent Change, TTM Over TTM (%)</t>
  </si>
  <si>
    <t>EPS10YCGr%</t>
  </si>
  <si>
    <t>Earnings Per Share, 10 Year Growth Rate (%)</t>
  </si>
  <si>
    <t>EPS3YCGr%</t>
  </si>
  <si>
    <t>EPS Growth Rate, 3 Years (%)</t>
  </si>
  <si>
    <t>EPS5YCGr%</t>
  </si>
  <si>
    <t>Earnings Per Share, 5 Year Growth Rate (%)</t>
  </si>
  <si>
    <t>GMgn5YCGr%</t>
  </si>
  <si>
    <t>Gross Margin, 5 Year Growth Rate (%)</t>
  </si>
  <si>
    <t>NI%ChgPQ</t>
  </si>
  <si>
    <t>Net Income Percent Change, Most Recent Quarter vs. Prior Quarter (%)</t>
  </si>
  <si>
    <t>NI%ChgPYQ</t>
  </si>
  <si>
    <t>Net Income Percent Change, Most Recent Quarter vs. Quarter 1 Year Ago (%)</t>
  </si>
  <si>
    <t>NI3YCGr%</t>
  </si>
  <si>
    <t>Income Available to Common Growth Rate, 3 Years (%)</t>
  </si>
  <si>
    <t>NI5YCGr%</t>
  </si>
  <si>
    <t>Net Income, 5 Year Growth Rate (%)</t>
  </si>
  <si>
    <t>PMgn5YCGr%</t>
  </si>
  <si>
    <t>Profit Margin, 5 Year Growth Rate (%)</t>
  </si>
  <si>
    <t>Retn%Q</t>
  </si>
  <si>
    <t>Retention Rate, Quarterly (%)</t>
  </si>
  <si>
    <t>Retn%TTM</t>
  </si>
  <si>
    <t>Retention Rate, TTM (%)</t>
  </si>
  <si>
    <t>Sales%ChgA</t>
  </si>
  <si>
    <t>Sales Percent Change, Year Over Year (%)</t>
  </si>
  <si>
    <t>Sales%ChgPQ</t>
  </si>
  <si>
    <t>Sales Percent Change, Most Recent Quarter vs. Prior Quarter (%)</t>
  </si>
  <si>
    <t>Sales%ChgPYQ</t>
  </si>
  <si>
    <t>Sales Percent Change, Most Recent Quarter vs. Quarter 1 Year Ago (%)</t>
  </si>
  <si>
    <t>Sales%ChgTTM</t>
  </si>
  <si>
    <t>Sales Percent Change, TTM Over TTM (%)</t>
  </si>
  <si>
    <t>Sales10YCGr%</t>
  </si>
  <si>
    <t>Sales, 10 Year Growth Rate (%)</t>
  </si>
  <si>
    <t>Sales3YCGr%</t>
  </si>
  <si>
    <t>Sales Growth Rate, 3 Years (%)</t>
  </si>
  <si>
    <t>Sales5YCGr%</t>
  </si>
  <si>
    <t>Sales, 5 Year Growth Rate (%)</t>
  </si>
  <si>
    <t>SalesPS5YCGr%</t>
  </si>
  <si>
    <t>Sales Per Share, 5 Year Growth Rate (%)</t>
  </si>
  <si>
    <t>SusGr%</t>
  </si>
  <si>
    <t>Growth Sustainable (%)</t>
  </si>
  <si>
    <t>INSIDER TRADING</t>
  </si>
  <si>
    <t>Insider shares bought vs sold</t>
  </si>
  <si>
    <t>Ins#ShrPurch/Ins#ShrSold</t>
  </si>
  <si>
    <t>InsNetTrans</t>
  </si>
  <si>
    <t>Insider Net Trades</t>
  </si>
  <si>
    <t>InsOwnerSh%</t>
  </si>
  <si>
    <t>Insider Ownership Percent (%)</t>
  </si>
  <si>
    <t>Net Insider Buys as % of shares out</t>
  </si>
  <si>
    <t>(Ins#ShrPurch-Ins#ShrSold)/ShsOutMR</t>
  </si>
  <si>
    <t>INSTITUTIONAL OWNERSHIP</t>
  </si>
  <si>
    <t>Inst shares bought vs sold</t>
  </si>
  <si>
    <t>Inst#ShsPurch/Inst#ShsSold</t>
  </si>
  <si>
    <t>PER SHARE RATIOS</t>
  </si>
  <si>
    <t>EPS#Positive</t>
  </si>
  <si>
    <t>EPSStableQ</t>
  </si>
  <si>
    <t>EPS Stability (standard deviation of the past 16 quarters)</t>
  </si>
  <si>
    <t>NoPosEBITDA5Y</t>
  </si>
  <si>
    <t>Number positive EBITDA past 5 Y</t>
  </si>
  <si>
    <t>NoPosEPS5Q</t>
  </si>
  <si>
    <t>Number of quarter with positive EPS of the previous 5</t>
  </si>
  <si>
    <t>PRICE &amp; VOLUME</t>
  </si>
  <si>
    <t>1MoPctRet</t>
  </si>
  <si>
    <t>Close(0)/Close(20)</t>
  </si>
  <si>
    <t>3MoPctRet</t>
  </si>
  <si>
    <t>Close(0)/Close(60)</t>
  </si>
  <si>
    <t>3MoRet3MoAgo</t>
  </si>
  <si>
    <t>Close(60)/Close(120)</t>
  </si>
  <si>
    <t>3MoRet6MoAgo</t>
  </si>
  <si>
    <t>Close(120)/Close(180)</t>
  </si>
  <si>
    <t>3MoRet9MoAgo</t>
  </si>
  <si>
    <t>Close(180)/Close(240)</t>
  </si>
  <si>
    <t>PctFrom200Avg</t>
  </si>
  <si>
    <t>Close(0)/SMA(200)</t>
  </si>
  <si>
    <t>1mAvgVolVs6m</t>
  </si>
  <si>
    <t>AvgVol(20)/AvgVol(120)</t>
  </si>
  <si>
    <t>2WeekAvgVolVs3m</t>
  </si>
  <si>
    <t>AvgVol(10)/AvgVol(60)</t>
  </si>
  <si>
    <t>Pr13W%Chg</t>
  </si>
  <si>
    <t>13 Week Price Percent Change (%)</t>
  </si>
  <si>
    <t>Pr26W%Chg</t>
  </si>
  <si>
    <t>26 Week Price Percent Change (%)</t>
  </si>
  <si>
    <t>Pr4W%Chg</t>
  </si>
  <si>
    <t>4 Week Price Percent Change (%)</t>
  </si>
  <si>
    <t>Pr52W%Chg</t>
  </si>
  <si>
    <t>52 Week Price Percent Change (%)</t>
  </si>
  <si>
    <t>Price as % of 52 week high</t>
  </si>
  <si>
    <t>Price/PriceH</t>
  </si>
  <si>
    <t>TotalReturn</t>
  </si>
  <si>
    <t>Total Return</t>
  </si>
  <si>
    <t>Vol10DAvg</t>
  </si>
  <si>
    <t>Average Daily Trading Volume (millions)</t>
  </si>
  <si>
    <t>PROFITABILITY RATIOS</t>
  </si>
  <si>
    <t>EBITDMgn%5YAvg</t>
  </si>
  <si>
    <t>EBITD Margin, 5 year average (%)</t>
  </si>
  <si>
    <t>EBITDMgn%TTM</t>
  </si>
  <si>
    <t>EBITD Margin, TTM (%)</t>
  </si>
  <si>
    <t>FCFLMgn%TTM</t>
  </si>
  <si>
    <t>Free Cash Flow Margin, TTM (%)</t>
  </si>
  <si>
    <t>GMgn%5YAvg</t>
  </si>
  <si>
    <t>Gross Margin, 5 Year Average (%)</t>
  </si>
  <si>
    <t>Gross Margin, Annual (%)</t>
  </si>
  <si>
    <t>GMgn%Q</t>
  </si>
  <si>
    <t>Gross Margin, Quarterly (%)</t>
  </si>
  <si>
    <t>GMgn%TTM</t>
  </si>
  <si>
    <t>Gross Margin, TTM (%)</t>
  </si>
  <si>
    <t>GMgnTTM vs PTM</t>
  </si>
  <si>
    <t>NPMgn%5YAvg</t>
  </si>
  <si>
    <t>Net Profit Margin, 5 Year Average (%)</t>
  </si>
  <si>
    <t>NPMgn%Q</t>
  </si>
  <si>
    <t>Net Profit Margin, Quarterly (%)</t>
  </si>
  <si>
    <t>NPMgn%TTM</t>
  </si>
  <si>
    <t>Net Profit Margin, TTM (%)</t>
  </si>
  <si>
    <t>Op MrgnTTM vs 5yr avg</t>
  </si>
  <si>
    <t>Operating Margin increase Q1 vs TTM</t>
  </si>
  <si>
    <t>OpMgn%5YAvg</t>
  </si>
  <si>
    <t>Operating Margin, 5 Year Average (%)</t>
  </si>
  <si>
    <t>OpMgn%Q</t>
  </si>
  <si>
    <t>Operating Margin, Quarterly (%)</t>
  </si>
  <si>
    <t>OpMgn%TTM</t>
  </si>
  <si>
    <t>Operating Margin, TTM (%)</t>
  </si>
  <si>
    <t>Pretax Margin, Annual (%)</t>
  </si>
  <si>
    <t>PTMgn%Q</t>
  </si>
  <si>
    <t>Pretax Margin, Quarterly (%)</t>
  </si>
  <si>
    <t>PTMgn%TTM</t>
  </si>
  <si>
    <t>Pretax Margin, TTM (%)</t>
  </si>
  <si>
    <t>PTMgn5YAvg</t>
  </si>
  <si>
    <t>Pretax Margin, 5 Year Average (%)</t>
  </si>
  <si>
    <t>ROA%5YAvg</t>
  </si>
  <si>
    <t>Return on Average Assets, 5 Year Average (%)</t>
  </si>
  <si>
    <t>ROA%Q</t>
  </si>
  <si>
    <t>Return on Assets, Quarterly (%)</t>
  </si>
  <si>
    <t>ROA%TTM</t>
  </si>
  <si>
    <t>Return on Assets, TTM (%)</t>
  </si>
  <si>
    <t>ROA Q vs TTM</t>
  </si>
  <si>
    <t>ROE%5YAvg</t>
  </si>
  <si>
    <t>Return on Average Common Equity, 5 Year Average (%)</t>
  </si>
  <si>
    <t>ROE%Q</t>
  </si>
  <si>
    <t>Return on Average Common Equity, Quarterly (%)</t>
  </si>
  <si>
    <t>ROE%TTM</t>
  </si>
  <si>
    <t>Return on Average Common Equity, TTM (%)</t>
  </si>
  <si>
    <t>ROI%5YAvg</t>
  </si>
  <si>
    <t>Return on Investment, 5 Year Average (%)</t>
  </si>
  <si>
    <t>ROI%Q</t>
  </si>
  <si>
    <t>Return on Investment, Quarterly (%)</t>
  </si>
  <si>
    <t>ROI%TTM</t>
  </si>
  <si>
    <t>Return on Investment, TTM (%)</t>
  </si>
  <si>
    <t>SGA2SalesQ</t>
  </si>
  <si>
    <t>Selling/General/Administrative Expenses to Sales Ratio, Quarterly (%)</t>
  </si>
  <si>
    <t>SGA2SalesTTM</t>
  </si>
  <si>
    <t>Selling/General/Administrative Expenses to Sales Ratio, TTM (%)</t>
  </si>
  <si>
    <t>ValROETTM</t>
  </si>
  <si>
    <t>Value of Return On Equity, TTM {ratio}</t>
  </si>
  <si>
    <t>Return on Total Capital</t>
  </si>
  <si>
    <t>(IncBTaxQ+IntExpQ)/(AstTotQ-LiabTotQ)*100</t>
  </si>
  <si>
    <t>ROTC-got this from a Merill Lynch document.</t>
  </si>
  <si>
    <t>RED FLAGS</t>
  </si>
  <si>
    <t>ActRec/sales growthQ1 to TTM</t>
  </si>
  <si>
    <t>((RecvblQ/SalesQ)-(RecvblA/SalesA))/(RecvblA/SalesA)</t>
  </si>
  <si>
    <t>Inv/sales growth Q1 to Annual</t>
  </si>
  <si>
    <t>((InventoryQ/SalesQ)-(InventoryA-SalesA))/(InventoryA-SalesA)</t>
  </si>
  <si>
    <t>SHARE RELATED ITEMS</t>
  </si>
  <si>
    <t>MktCap</t>
  </si>
  <si>
    <t>Market Capitalization ($ millions)</t>
  </si>
  <si>
    <t>SHORT INTEREST</t>
  </si>
  <si>
    <t>SI%Float</t>
  </si>
  <si>
    <t>Short Interest, Percent of Float (%)</t>
  </si>
  <si>
    <t>SI1Mo%Chg</t>
  </si>
  <si>
    <t>Short Interest, One Month Percent Change (%)</t>
  </si>
  <si>
    <t>SI3Mo%Chg</t>
  </si>
  <si>
    <t>(SI%FloatPM3-SI%Float)/SI%Float</t>
  </si>
  <si>
    <t>SIRatio</t>
  </si>
  <si>
    <t>Short Interest Ratio</t>
  </si>
  <si>
    <t>VALUATION RATIOS</t>
  </si>
  <si>
    <t>PEExclXorTTM</t>
  </si>
  <si>
    <t>Price To Earnings Ratio, Excluding Extraordinary Items, TTM</t>
  </si>
  <si>
    <t>PEG</t>
  </si>
  <si>
    <t>PEInclXorTTM</t>
  </si>
  <si>
    <t>Price To Earnings Ratio, Including Extraordinary Items, TTM</t>
  </si>
  <si>
    <t>PERelative</t>
  </si>
  <si>
    <t>Historical Relative Price Earnings Ratio</t>
  </si>
  <si>
    <t>Pr2BookPQ</t>
  </si>
  <si>
    <t>Price To Book Ratio, Quarterly, 1 Year Prior</t>
  </si>
  <si>
    <t>Pr2BookQ</t>
  </si>
  <si>
    <t>Price to Book Ratio, Quarterly</t>
  </si>
  <si>
    <t>Pr2CashFlQ</t>
  </si>
  <si>
    <t>Price to Cash Flow Per Share Ratio, Quarterly</t>
  </si>
  <si>
    <t>Pr2CashFlTTM</t>
  </si>
  <si>
    <t>Price to Cash Flow Per Share Ratio, TTM</t>
  </si>
  <si>
    <t>Pr2FrCashFlTTM</t>
  </si>
  <si>
    <t>Price To Free Cash Flow Per Share Ratio, TTM</t>
  </si>
  <si>
    <t>Pr2SalesQ</t>
  </si>
  <si>
    <t>Price to Sales Ratio, Quarterly</t>
  </si>
  <si>
    <t>Pr2SalesTTM</t>
  </si>
  <si>
    <t>Price to Sales Ratio, TTM</t>
  </si>
  <si>
    <t>Pr2TanBkQ</t>
  </si>
  <si>
    <t>Price to Tangible Book Ratio, Quarterly</t>
  </si>
  <si>
    <t>Prc2SalesIncDebt</t>
  </si>
  <si>
    <t>Price to Sales ratio including debt</t>
  </si>
  <si>
    <t>Yield5YAvgInd</t>
  </si>
  <si>
    <t>IsIndustry</t>
  </si>
  <si>
    <t>Dividend Yield Industry, 5 Year Average (%)</t>
  </si>
  <si>
    <t>YieldInd</t>
  </si>
  <si>
    <t>Dividend Yield Industry (%)</t>
  </si>
  <si>
    <t>CurrYRevRatio4W</t>
  </si>
  <si>
    <t>NextYRevRatio4W</t>
  </si>
  <si>
    <t>Div%ChgAInd</t>
  </si>
  <si>
    <t>Dividend Percent Change Industry, Year Over Year (%)</t>
  </si>
  <si>
    <t>Div3YCGr%Ind</t>
  </si>
  <si>
    <t>Dividend Growth Rate Industry, 3 Years (%)</t>
  </si>
  <si>
    <t>Div5YCGr%Ind</t>
  </si>
  <si>
    <t>Dividend Industry, 5 Year Growth Rate (%)</t>
  </si>
  <si>
    <t>EPS%ChgAInd</t>
  </si>
  <si>
    <t>EPS Percent Change Industry, Year Over Year (%)</t>
  </si>
  <si>
    <t>EPS%ChgPYQInd</t>
  </si>
  <si>
    <t>EPS Percent Change Industry, Most Recent Quarter vs. Quarter 1 Year Ago (%)</t>
  </si>
  <si>
    <t>EPS%ChgTTMInd</t>
  </si>
  <si>
    <t>EPS Percent Change Industry, TTM Over TTM (%)</t>
  </si>
  <si>
    <t>EPS3YCGr%Ind</t>
  </si>
  <si>
    <t>EPS Growth Rate Industry, 3 Years (%)</t>
  </si>
  <si>
    <t>EPS5YCGr%Ind</t>
  </si>
  <si>
    <t>Earnings Per Share Industry, 5 Year Growth Rate (%)</t>
  </si>
  <si>
    <t>Sales%ChgAInd</t>
  </si>
  <si>
    <t>Sales Percent Change Industry, Year Over Year (%)</t>
  </si>
  <si>
    <t>Sales%ChgPYQInd</t>
  </si>
  <si>
    <t>Sales Percent Change Industry, Most Recent Quarter vs. Quarter 1 Year Ago (%)</t>
  </si>
  <si>
    <t>Sales%ChgTTMInd</t>
  </si>
  <si>
    <t>Sales Percent Change Industry, TTM Over TTM (%)</t>
  </si>
  <si>
    <t>Sales3YCGr%Ind</t>
  </si>
  <si>
    <t>Sales Growth Rate Industry, 3 Years (%)</t>
  </si>
  <si>
    <t>Sales5YCGr%Ind</t>
  </si>
  <si>
    <t>Sales Industry, 5 Year Growth Rate (%)</t>
  </si>
  <si>
    <t>Pr13W%ChgInd</t>
  </si>
  <si>
    <t>13 Week Price Percent Change Industry (%)</t>
  </si>
  <si>
    <t>Pr26W%ChgInd</t>
  </si>
  <si>
    <t>26 Week Price Percent Change Industry (%)</t>
  </si>
  <si>
    <t>Pr4W%ChgInd</t>
  </si>
  <si>
    <t>4 Week Price Percent Change Industry (%)</t>
  </si>
  <si>
    <t>Pr52W%ChgInd</t>
  </si>
  <si>
    <t>52 Week Price Percent Change Industry (%)</t>
  </si>
  <si>
    <t>Number of Buckets</t>
  </si>
  <si>
    <t>Minimum price</t>
  </si>
  <si>
    <t>Sector</t>
  </si>
  <si>
    <t>3</t>
  </si>
  <si>
    <t>Results</t>
  </si>
  <si>
    <t>S&amp;P500</t>
  </si>
  <si>
    <t>Universe</t>
  </si>
  <si>
    <t xml:space="preserve">Cash adj PCF </t>
  </si>
  <si>
    <t xml:space="preserve">Cash adj P F CF </t>
  </si>
  <si>
    <t xml:space="preserve">Cash adj run PE </t>
  </si>
  <si>
    <t>Short Term Debt Coverage Ratio</t>
  </si>
  <si>
    <t>EBITDAQ/CurLiabQ</t>
  </si>
  <si>
    <t>CashFlPSTTM/DivPSQ</t>
  </si>
  <si>
    <t xml:space="preserve">Dividend Coverage ratio </t>
  </si>
  <si>
    <t>From book All About Dividend Investing</t>
  </si>
  <si>
    <t>FCFPSQ/Price</t>
  </si>
  <si>
    <t xml:space="preserve">$FCF per $ of stock - quarterly </t>
  </si>
  <si>
    <t>FCFPSTTM/price</t>
  </si>
  <si>
    <t xml:space="preserve">$FCF per $ of stock - TTM </t>
  </si>
  <si>
    <t>CashPSQ/price</t>
  </si>
  <si>
    <t xml:space="preserve">$cash per $ of stock - last quarter </t>
  </si>
  <si>
    <t>NAs</t>
  </si>
  <si>
    <t>Improvement in Avg Rec score last 4 wks</t>
  </si>
  <si>
    <t>PEExclXorTTM/(LTGrthRtMean+Yield5YAvg)</t>
  </si>
  <si>
    <t xml:space="preserve">Div Adj PEG </t>
  </si>
  <si>
    <t>MISC</t>
  </si>
  <si>
    <t>SMA(50)/SMA(200)</t>
  </si>
  <si>
    <t>SMA(25)/SMA(100)</t>
  </si>
  <si>
    <t>SMA(12)/SMA(50)</t>
  </si>
  <si>
    <t>SMA(6)/SMA(25)</t>
  </si>
  <si>
    <t>EV/FCFTTM</t>
  </si>
  <si>
    <t>Lower is better</t>
  </si>
  <si>
    <t>Total Debt/Eq Improve</t>
  </si>
  <si>
    <t>higher is better</t>
  </si>
  <si>
    <t>LT Debt/Eq Improve</t>
  </si>
  <si>
    <t>QuickRatioQ/QuickRatioPYQ</t>
  </si>
  <si>
    <t>DbtLT2EqQ/DbtLT2EqPYQ</t>
  </si>
  <si>
    <t>DbtTot2EqQ/DbtTot2EqPYQ</t>
  </si>
  <si>
    <t>Quick Ratio Improve</t>
  </si>
  <si>
    <t>(CurAstQ - RecvblQ - InventoryQ) / CurLiabQ</t>
  </si>
  <si>
    <t>Cash to Current Liabilities</t>
  </si>
  <si>
    <t>(CurAstQ - RecvblQ - InventoryQ) / DbtLTQ</t>
  </si>
  <si>
    <t>Cash to Debt Ratio</t>
  </si>
  <si>
    <t>Price to Book Value Ratio</t>
  </si>
  <si>
    <t>ProjPENextFY/PEInclXorTTM</t>
  </si>
  <si>
    <t>Proj PE vs Curr PE</t>
  </si>
  <si>
    <t>PEInclXorTTM/PEHigh</t>
  </si>
  <si>
    <t>PE / PEHigh</t>
  </si>
  <si>
    <t>PE vs 5Y avg</t>
  </si>
  <si>
    <t>bookvalandmktcap</t>
  </si>
  <si>
    <t>TanBV$Q / mktcap</t>
  </si>
  <si>
    <t>BVPSQ / Price</t>
  </si>
  <si>
    <t>Book to Price</t>
  </si>
  <si>
    <t>EBITDATTM / Price</t>
  </si>
  <si>
    <t>EBITDA to Price</t>
  </si>
  <si>
    <t>CashFlPSPTM/Price</t>
  </si>
  <si>
    <t>CashFlow to Price</t>
  </si>
  <si>
    <t>EV/EBITDA TTM</t>
  </si>
  <si>
    <t>(MktCap - CashPSQ * ShsOutMR)/Eval(EBITDATTM&gt;0,EBITDATTM,NA)</t>
  </si>
  <si>
    <t>EVA</t>
  </si>
  <si>
    <t>ROA%TTM - ((IntExpTTM / DbtTotQ) * (DbtTotQ / AstTotQ)) + (0.15 * (EqTotQ / AstTotQ))</t>
  </si>
  <si>
    <t>(MktCap - CashPSQ * ShsOutMR)/ Eval(FCFTTM&gt;0, FCFTTM,NA)</t>
  </si>
  <si>
    <t>Book to 5Y Avg</t>
  </si>
  <si>
    <t>BVPSQ/BVPS5Yavg</t>
  </si>
  <si>
    <t>365 / (SalesTTM / RecvblQ)</t>
  </si>
  <si>
    <t>Days Sales in Recv</t>
  </si>
  <si>
    <t>365 / (COGSTTM / InventoryQ)</t>
  </si>
  <si>
    <t>Days Sales in Inv</t>
  </si>
  <si>
    <t>10*Vol10DAvg / Vol3Mavg</t>
  </si>
  <si>
    <t>Recent Volume Ratio</t>
  </si>
  <si>
    <t>Price / ( ( ( EPSPExclXorTTM * (1+LTGrthRTLow/100)^5)*((PEHigh+PELow)/2) )/3)</t>
  </si>
  <si>
    <t xml:space="preserve">Price vs Buy Range  </t>
  </si>
  <si>
    <t>( ( EPSPExclXorTTM * (1+LTGrthRTHigh/100)^5 * PEHigh) - Price) / Price</t>
  </si>
  <si>
    <t>Gain Loss Ratio</t>
  </si>
  <si>
    <t>(Price * AvgVol(20))/MktCap</t>
  </si>
  <si>
    <t>Relative Liquidity</t>
  </si>
  <si>
    <t>Improvement in Avg Rec score last 8 wks</t>
  </si>
  <si>
    <t>AvgRec8WkAgo-AvgRec</t>
  </si>
  <si>
    <t>Cur EPS est vs 8 weeks ago</t>
  </si>
  <si>
    <t>(CurFYEPSMean-CurFYEst8WkAgo)/Abs(CurFYEst8WkAgo)</t>
  </si>
  <si>
    <t>Incr in LT EPS Grth Est 8 weeks</t>
  </si>
  <si>
    <t>(LTGrthRtMean-LTGrthRtEst8WkAgo)/Abs(LTGrthRtEst8WkAgo)</t>
  </si>
  <si>
    <t>Surprise improvement</t>
  </si>
  <si>
    <t>(Surprise%Q1-Surprise%Q2)/abs(Surprise%Q2)</t>
  </si>
  <si>
    <t>EarnYield</t>
  </si>
  <si>
    <t>The earnings per share for the most recent 12 months divided by market price per share.</t>
  </si>
  <si>
    <t>PEGLTY</t>
  </si>
  <si>
    <t>PEGLT</t>
  </si>
  <si>
    <t>Projected Price/Earnings to Long Term Growth Rate</t>
  </si>
  <si>
    <t>Projected Price/Earnings to Long Term Growth Rate and Dividend Yield</t>
  </si>
  <si>
    <t>Price/Earnings to Next Year Growth Rate and Dividend Yield</t>
  </si>
  <si>
    <t>PEGY</t>
  </si>
  <si>
    <t>WCapPS2PrQ/WCapPS2PrA</t>
  </si>
  <si>
    <t>Improvement in WC</t>
  </si>
  <si>
    <t>(AstTurnQ-AstTurnTTM)/abs(AstTurnTTM)</t>
  </si>
  <si>
    <t>Improvement in AstTurn Q vs TTM</t>
  </si>
  <si>
    <t>(IncPerEmpQ-IncPerEmpTTM)/abs(IncPerEmpTTM)</t>
  </si>
  <si>
    <t>Improvement in IncPerEmp Q vs TTM</t>
  </si>
  <si>
    <t>Improvement in InvTurnover Q vs TTM</t>
  </si>
  <si>
    <t>Improvement in RecTurnover  Q vs TTM</t>
  </si>
  <si>
    <t>Improvement in RecTurnover Q vs TTM</t>
  </si>
  <si>
    <t>ROE TTM vs 5 yr avg</t>
  </si>
  <si>
    <t xml:space="preserve">ROI TTM vs 5 yr avg </t>
  </si>
  <si>
    <t>ROI TTM vs 5 yr avg</t>
  </si>
  <si>
    <t>ROA TTM vs 5 yr avg</t>
  </si>
  <si>
    <t>ROA%PTM  vs TTM</t>
  </si>
  <si>
    <t>ROE%PTM  vs TTM</t>
  </si>
  <si>
    <t>ROE Q vs TTM</t>
  </si>
  <si>
    <t>ROI Q vs TTM</t>
  </si>
  <si>
    <t>PriceOperating CF</t>
  </si>
  <si>
    <t>13 week Alpha</t>
  </si>
  <si>
    <t>Beta/Pr26W%Chg</t>
  </si>
  <si>
    <t>Want high RS but low beta. Ie moved up but not dependant on market going up.</t>
  </si>
  <si>
    <t>26 week Alpha</t>
  </si>
  <si>
    <t>52 week Alpha</t>
  </si>
  <si>
    <t>Beta/Pr13W%Chg</t>
  </si>
  <si>
    <t>Beta/Pr52W%Chg</t>
  </si>
  <si>
    <t>Want high RS but low beta. Ie moved up but not dependant on market going up. Lower is better. Since beta can be negative, I could not use RS/beta.</t>
  </si>
  <si>
    <t>EPS growth accel from Q1/Q2 vs Q2/Q3</t>
  </si>
  <si>
    <t>eval(CashFlPSTTM&gt;0 and CashFlPSPTM&gt;0,(CashFlPSTTM-CashFlPSPTM)/Abs(CashFlPSPTM),NA)</t>
  </si>
  <si>
    <t>eval(CashFlPSPY&gt;0 and CashFlPSPY2&gt;0,(CashFlPSPY-CashFlPSPY2)/Abs(CashFlPSPY2),NA)</t>
  </si>
  <si>
    <t>eval(CashFlPSTTM&gt;0 and CashFlPSPY3&gt;0,(CashFlPSTTM-CashFlPSPY3)/Abs(CashFlPSPY3),NA)</t>
  </si>
  <si>
    <t xml:space="preserve">Free CF growth TTM vs 3 yr average </t>
  </si>
  <si>
    <t>((FCFPSTTM - (FCFPSPY+FCFPSPY2+FCFPSPY3)/3) / Abs((FCFPSPY+FCFPSPY2+FCFPSPY3)/3))</t>
  </si>
  <si>
    <t>eval(FCFTTM&gt;0 and FCFPY&gt;0,(FCFTTM-FCFPY)/Abs(FCFPY),NA)</t>
  </si>
  <si>
    <t>Free CF growth TTM vs prior yr</t>
  </si>
  <si>
    <t>sma 50 vs 200</t>
  </si>
  <si>
    <t>sma 25 vs 100</t>
  </si>
  <si>
    <t>sma 12 vs 50</t>
  </si>
  <si>
    <t>sma 6 vs 25</t>
  </si>
  <si>
    <t>eval(GMgn%TTM&gt;0 and GMgn%PTM&gt;0,(GMgn%TTM-GMgn%PTM)/Abs(GMgn%PTM),NA)</t>
  </si>
  <si>
    <t>eval(OpMgn%TTM&gt;0 and OpMgn%5YAvg&gt;0,(OpMgn%TTM-OpMgn%5YAvg)/OpMgn%5YAvg,NA)</t>
  </si>
  <si>
    <t>(OpMgn%TTM - OpMgn%5YAvg)/OpMgn%5YAvg</t>
  </si>
  <si>
    <t>(OpMgn%Q - OpMgn%TTM)/Abs(OpMgn%TTM)</t>
  </si>
  <si>
    <t>(GMgn%TTM - GMgn%PTM)/Abs(GMgn%PTM)</t>
  </si>
  <si>
    <t>(FCFTTM - FCFPY)/Abs(FCFPY)</t>
  </si>
  <si>
    <t>((HistQ1EPSActual/HistQ2EPSActual) - (HistQ2EPSActual/HistQ3EPSActual)) / abs(HistQ2EPSActual/HistQ3EPSActual)</t>
  </si>
  <si>
    <t>(CashFlPSTTM - CashFlPSPY3) / Abs(CashFlPSPY3)</t>
  </si>
  <si>
    <t>(CashFlPSPY - CashFlPSPY2) / Abs(CashFlPSPY2)</t>
  </si>
  <si>
    <t>(CashFlPSTTM - CashFlPSPTM) / Abs(CashFlPSPTM)</t>
  </si>
  <si>
    <t>(ROA%Q - ROA%TTM) / ABS(ROA%TTM)</t>
  </si>
  <si>
    <t>(ROA%TTM - ROA%5YAvg) / ABS(ROA%5YAvg)</t>
  </si>
  <si>
    <t>eval(OpMgn%Q&gt;0 and OpMgn%TTM&gt;0,(OpMgn%Q - OpMgn%TTM)/Abs(OpMgn%TTM),NA)</t>
  </si>
  <si>
    <t>(ROA%TTM - ROA%PTM) / abs(ROA%PTM)</t>
  </si>
  <si>
    <t>eval(ROA%TTM&gt;0 and ROA%PTM&gt;0,(ROA%TTM - ROA%PTM) / abs(ROA%PTM),NA)</t>
  </si>
  <si>
    <t>eval(ROA%Q&gt;0 and ROA%TTM&gt;0,(ROA%Q - ROA%TTM) / ABS(ROA%TTM),NA)</t>
  </si>
  <si>
    <t>eval(ROA%TTM&gt;0 and ROA%5YAvg&gt;0,(ROA%TTM - ROA%5YAvg) / ABS(ROA%5YAvg),NA)</t>
  </si>
  <si>
    <t>(ROE%TTM - ROE%PTM) / abs(ROE%PTM)</t>
  </si>
  <si>
    <t>eval(ROE%TTM&gt;0 and ROE%PTM&gt;0,(ROE%TTM - ROE%PTM) / abs(ROE%PTM),NA)</t>
  </si>
  <si>
    <t>(ROE%Q - ROE%TTM) / ABS(ROE%TTM)</t>
  </si>
  <si>
    <t>eval(ROE%Q&gt;0 and ROE%TTM&gt;0,(ROE%Q - ROE%TTM) / ABS(ROE%TTM),NA)</t>
  </si>
  <si>
    <t>(ROE%TTM - ROE%5YAvg) / ABS(ROE%5YAvg)</t>
  </si>
  <si>
    <t>eval(ROE%TTM&gt;0 and ROE%5YAvg&gt;0,(ROE%TTM - ROE%5YAvg) / ABS(ROE%5YAvg),NA)</t>
  </si>
  <si>
    <t>(ROI%Q - ROI%TTM) / ABS(ROI%TTM)</t>
  </si>
  <si>
    <t>eval(ROI%Q&gt;0 and ROI%TTM&gt;0,(ROI%Q - ROI%TTM) / ABS(ROI%TTM),NA)</t>
  </si>
  <si>
    <t>(ROI%TTM - ROI%5YAvg) / ABS(ROI%5YAvg)</t>
  </si>
  <si>
    <t>eval(ROI%TTM&gt;0 and ROI%5YAvg&gt;0,(ROI%TTM - ROI%5YAvg) / ABS(ROI%5YAvg),NA)</t>
  </si>
  <si>
    <t>Price/OCFPSTTM</t>
  </si>
  <si>
    <t>Pr2FrCashFlTTM* (1 - CashPSQ / Price)</t>
  </si>
  <si>
    <t>PEExclXorTTM* (1 - CashPSQ / Price)</t>
  </si>
  <si>
    <t>Pr2CashFlTTM* (1 - CashPSQ / Price)</t>
  </si>
  <si>
    <t>Price / BVPSQ</t>
  </si>
  <si>
    <t>Start Date</t>
  </si>
  <si>
    <t>End Date</t>
  </si>
  <si>
    <t>20</t>
  </si>
  <si>
    <t>KeepNAs</t>
  </si>
  <si>
    <t>WeeksIntoQ</t>
  </si>
  <si>
    <t>Beta</t>
  </si>
  <si>
    <t>CurFYDnRev4WkAgo</t>
  </si>
  <si>
    <t>Current Fiscal Year Down Revisions, 4 Weeks ago</t>
  </si>
  <si>
    <t>Price/CurFYHigh</t>
  </si>
  <si>
    <t xml:space="preserve">Price/CurFYLow </t>
  </si>
  <si>
    <t>Current Fiscal Year Up Revisions, 4 Weeks ago</t>
  </si>
  <si>
    <t>LTGrthRtEst4WkAgo</t>
  </si>
  <si>
    <t>LTGrthRtEst8WkAgo</t>
  </si>
  <si>
    <t>Price/LTGrthRtHigh</t>
  </si>
  <si>
    <t>Price/LTGrthRtLow</t>
  </si>
  <si>
    <t>NextQUpRev4WkAgo</t>
  </si>
  <si>
    <t>PEGInclXor</t>
  </si>
  <si>
    <t>DbtTot2AstPYQ/DbtTot2AstQ</t>
  </si>
  <si>
    <t xml:space="preserve">IntCovTTM/IntCovPTM </t>
  </si>
  <si>
    <t>Improving IntCov</t>
  </si>
  <si>
    <t>Improv DbtTot2Ast</t>
  </si>
  <si>
    <t>(GMgn%TTM -GMgn%PTM)/abs(GMgn%PTM )</t>
  </si>
  <si>
    <t>GMgn TTm vs PTM</t>
  </si>
  <si>
    <t>eval(GMgn%TTM&gt;0 and GMgn%PTM&gt;0,(GMgn%TTM - GMgn%PTM)/Abs(GMgn%PTM),NA)</t>
  </si>
  <si>
    <t>(NPMgn%TTM - NPMgn%PTM)/Abs(NPMgn%PTM)</t>
  </si>
  <si>
    <t>eval(NPMgn%TTM&gt;0 and NPMgn%PTM&gt;0,(NPMgn%TTM - NPMgn%PTM)/Abs(NPMgn%PTM),NA)</t>
  </si>
  <si>
    <t>NPMgn TTm vs PTM</t>
  </si>
  <si>
    <t>TaxRate%Q</t>
  </si>
  <si>
    <t>TaxRate%TTM</t>
  </si>
  <si>
    <t xml:space="preserve">(RDExpTTM-RDExpPTM )/RDExpPTM </t>
  </si>
  <si>
    <t>Increase RD Expense</t>
  </si>
  <si>
    <t>RD Expense % vs Sales</t>
  </si>
  <si>
    <t>Reduced Inventory</t>
  </si>
  <si>
    <t>InventoryA/InventoryQ</t>
  </si>
  <si>
    <t>RecvblA/RecvblQ</t>
  </si>
  <si>
    <t>Reduced Receivables</t>
  </si>
  <si>
    <t>#Institution</t>
  </si>
  <si>
    <t>Inst%Own</t>
  </si>
  <si>
    <t>CapSp5YCGr%Ind</t>
  </si>
  <si>
    <t>CurFYUpRev4WkAgo</t>
  </si>
  <si>
    <t>PEExclXorTTM / ((PEHigh+PELow)/2)</t>
  </si>
  <si>
    <t>price/LTGrthRtHigh</t>
  </si>
  <si>
    <t>price/LTGrthRtLow</t>
  </si>
  <si>
    <t>RDExpTTM/SalesTTM</t>
  </si>
  <si>
    <t>Instructions</t>
  </si>
  <si>
    <t>Change the row number below to see the chart for the row you specify</t>
  </si>
  <si>
    <t>row:</t>
  </si>
  <si>
    <t>Slope:</t>
  </si>
  <si>
    <t>R-Squared:</t>
  </si>
  <si>
    <t>Correlation:</t>
  </si>
  <si>
    <t>D=Dup</t>
  </si>
  <si>
    <t>T=Top 10</t>
  </si>
  <si>
    <t>E=Excellent</t>
  </si>
  <si>
    <t>G=Good</t>
  </si>
  <si>
    <t>&lt;10</t>
  </si>
  <si>
    <t>factor avg is &gt; than overall avg</t>
  </si>
  <si>
    <t>Top buckets are &gt; avg for row</t>
  </si>
  <si>
    <t>Scoring</t>
  </si>
  <si>
    <t>RANK BY SCORE</t>
  </si>
  <si>
    <t>Missing bars</t>
  </si>
  <si>
    <t>Row Avg</t>
  </si>
  <si>
    <t>sum</t>
  </si>
  <si>
    <t>bar 20 &gt;avg+20%</t>
  </si>
  <si>
    <t>bar 20+19 &gt; avg(20+19)</t>
  </si>
  <si>
    <t>bar 20 is max</t>
  </si>
  <si>
    <t>bar 20&amp;19 are max</t>
  </si>
  <si>
    <t>bar 20,19&amp;18 are max</t>
  </si>
  <si>
    <t>upward slope in last 5 buckets</t>
  </si>
  <si>
    <t>total</t>
  </si>
  <si>
    <t>slope</t>
  </si>
  <si>
    <t>R Squared</t>
  </si>
  <si>
    <t>Correlation</t>
  </si>
  <si>
    <t>all factors avg+10%</t>
  </si>
  <si>
    <t>all buckets, same row avg +20%</t>
  </si>
  <si>
    <t>Upward slope</t>
  </si>
  <si>
    <t>TOTAL SCORE</t>
  </si>
  <si>
    <t>TOP 10</t>
  </si>
  <si>
    <t>TOP 25</t>
  </si>
  <si>
    <t>TOP 50</t>
  </si>
  <si>
    <t>Top 100</t>
  </si>
  <si>
    <t>Rating</t>
  </si>
  <si>
    <t>my manual picks</t>
  </si>
  <si>
    <t>avg of bar 18,19,29&gt; avg rest * x%</t>
  </si>
  <si>
    <t>Avg 18,19,20</t>
  </si>
  <si>
    <t>FINALISTS</t>
  </si>
  <si>
    <t>SET1:
18,19,20 avg &gt; 22
missing bars &lt;=2
Correlation&gt;=.85
slope&gt;=1</t>
  </si>
  <si>
    <t>Set2-manual picks</t>
  </si>
  <si>
    <t>Set3-For P123 scalable port</t>
  </si>
  <si>
    <t>Corr w/o first 4 buckets</t>
  </si>
  <si>
    <t>possible missed good factors</t>
  </si>
  <si>
    <t>x</t>
  </si>
  <si>
    <t>X</t>
  </si>
  <si>
    <t>AvgDailyTot/MktCap</t>
  </si>
  <si>
    <t>AvgDailyTot(30)/MktCap</t>
  </si>
  <si>
    <t>Daily Sharpe last year</t>
  </si>
  <si>
    <t>Daily Sharpe last 3 months</t>
  </si>
  <si>
    <t xml:space="preserve">Sharpe(1,60) </t>
  </si>
  <si>
    <t>Monthy Sharpe last year</t>
  </si>
  <si>
    <t>UpDown20-0</t>
  </si>
  <si>
    <t>UpDownRatio(20,0)</t>
  </si>
  <si>
    <t>Sharpe(1,250)</t>
  </si>
  <si>
    <t>Sharpe(20,12)</t>
  </si>
  <si>
    <t>ALL</t>
  </si>
  <si>
    <t>Prussell 1000</t>
  </si>
  <si>
    <t>Ran for Dates 3/31/01-7/1/06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</si>
</sst>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d/yy"/>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14">
    <font>
      <sz val="10"/>
      <name val="Arial"/>
      <family val="0"/>
    </font>
    <font>
      <b/>
      <sz val="9"/>
      <color indexed="9"/>
      <name val="Arial"/>
      <family val="2"/>
    </font>
    <font>
      <b/>
      <sz val="9"/>
      <color indexed="10"/>
      <name val="Arial"/>
      <family val="2"/>
    </font>
    <font>
      <sz val="8"/>
      <name val="Arial"/>
      <family val="2"/>
    </font>
    <font>
      <b/>
      <sz val="10"/>
      <name val="Arial"/>
      <family val="2"/>
    </font>
    <font>
      <sz val="9"/>
      <name val="Arial"/>
      <family val="2"/>
    </font>
    <font>
      <sz val="10"/>
      <color indexed="10"/>
      <name val="Arial"/>
      <family val="2"/>
    </font>
    <font>
      <u val="single"/>
      <sz val="10"/>
      <color indexed="12"/>
      <name val="Arial"/>
      <family val="0"/>
    </font>
    <font>
      <u val="single"/>
      <sz val="10"/>
      <color indexed="36"/>
      <name val="Arial"/>
      <family val="0"/>
    </font>
    <font>
      <u val="single"/>
      <sz val="10"/>
      <name val="Arial"/>
      <family val="2"/>
    </font>
    <font>
      <b/>
      <sz val="8"/>
      <name val="Arial"/>
      <family val="2"/>
    </font>
    <font>
      <sz val="8"/>
      <name val="Tahoma"/>
      <family val="2"/>
    </font>
    <font>
      <b/>
      <sz val="8"/>
      <name val="Tahoma"/>
      <family val="0"/>
    </font>
    <font>
      <sz val="8.25"/>
      <name val="Arial"/>
      <family val="0"/>
    </font>
  </fonts>
  <fills count="7">
    <fill>
      <patternFill/>
    </fill>
    <fill>
      <patternFill patternType="gray125"/>
    </fill>
    <fill>
      <patternFill patternType="solid">
        <fgColor indexed="63"/>
        <bgColor indexed="64"/>
      </patternFill>
    </fill>
    <fill>
      <patternFill patternType="solid">
        <fgColor indexed="13"/>
        <bgColor indexed="64"/>
      </patternFill>
    </fill>
    <fill>
      <patternFill patternType="solid">
        <fgColor indexed="22"/>
        <bgColor indexed="64"/>
      </patternFill>
    </fill>
    <fill>
      <patternFill patternType="solid">
        <fgColor indexed="11"/>
        <bgColor indexed="64"/>
      </patternFill>
    </fill>
    <fill>
      <patternFill patternType="solid">
        <fgColor indexed="47"/>
        <bgColor indexed="64"/>
      </patternFill>
    </fill>
  </fills>
  <borders count="10">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0" fontId="1" fillId="2" borderId="0" xfId="0" applyFont="1" applyFill="1" applyAlignment="1">
      <alignment wrapText="1"/>
    </xf>
    <xf numFmtId="0" fontId="2" fillId="2" borderId="0" xfId="0" applyFont="1" applyFill="1" applyAlignment="1">
      <alignment wrapText="1"/>
    </xf>
    <xf numFmtId="49" fontId="2" fillId="2" borderId="0" xfId="0" applyNumberFormat="1" applyFont="1" applyFill="1" applyAlignment="1">
      <alignment wrapText="1"/>
    </xf>
    <xf numFmtId="0" fontId="3" fillId="0" borderId="0" xfId="0" applyFont="1" applyAlignment="1">
      <alignment/>
    </xf>
    <xf numFmtId="49" fontId="3" fillId="0" borderId="0" xfId="0" applyNumberFormat="1" applyFont="1" applyAlignment="1">
      <alignment/>
    </xf>
    <xf numFmtId="49" fontId="3" fillId="0" borderId="0" xfId="0" applyNumberFormat="1" applyFont="1" applyFill="1" applyAlignment="1">
      <alignment/>
    </xf>
    <xf numFmtId="0" fontId="3" fillId="0" borderId="0" xfId="0" applyFont="1" applyFill="1" applyAlignment="1">
      <alignment/>
    </xf>
    <xf numFmtId="0" fontId="3" fillId="0" borderId="0" xfId="0" applyFont="1" applyFill="1" applyAlignment="1">
      <alignment/>
    </xf>
    <xf numFmtId="0" fontId="3" fillId="3" borderId="0" xfId="0" applyFont="1" applyFill="1" applyAlignment="1">
      <alignment/>
    </xf>
    <xf numFmtId="49" fontId="0" fillId="0" borderId="0" xfId="0" applyNumberFormat="1" applyAlignment="1">
      <alignment/>
    </xf>
    <xf numFmtId="0" fontId="4" fillId="4" borderId="0" xfId="0" applyFont="1" applyFill="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0" fillId="0" borderId="0" xfId="0" applyBorder="1" applyAlignment="1">
      <alignment/>
    </xf>
    <xf numFmtId="0" fontId="6" fillId="0" borderId="0" xfId="0" applyFont="1" applyBorder="1" applyAlignment="1">
      <alignment/>
    </xf>
    <xf numFmtId="0" fontId="9" fillId="0" borderId="0" xfId="0" applyFont="1" applyBorder="1" applyAlignment="1">
      <alignment/>
    </xf>
    <xf numFmtId="0" fontId="0" fillId="3" borderId="0" xfId="0" applyFill="1" applyAlignment="1">
      <alignment/>
    </xf>
    <xf numFmtId="0" fontId="0" fillId="0" borderId="1" xfId="0" applyBorder="1" applyAlignment="1">
      <alignment/>
    </xf>
    <xf numFmtId="0" fontId="0" fillId="0" borderId="2" xfId="0" applyBorder="1" applyAlignment="1">
      <alignment/>
    </xf>
    <xf numFmtId="0" fontId="0" fillId="0" borderId="2" xfId="0" applyBorder="1" applyAlignment="1">
      <alignment horizontal="right"/>
    </xf>
    <xf numFmtId="0" fontId="0" fillId="0" borderId="3" xfId="0" applyBorder="1" applyAlignment="1">
      <alignment/>
    </xf>
    <xf numFmtId="0" fontId="0" fillId="0" borderId="4" xfId="0" applyBorder="1" applyAlignment="1">
      <alignment/>
    </xf>
    <xf numFmtId="0" fontId="0" fillId="0" borderId="0" xfId="0" applyBorder="1" applyAlignment="1">
      <alignment horizontal="righ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7" xfId="0" applyBorder="1" applyAlignment="1">
      <alignment horizontal="right"/>
    </xf>
    <xf numFmtId="0" fontId="0" fillId="0" borderId="8" xfId="0" applyBorder="1" applyAlignment="1">
      <alignment/>
    </xf>
    <xf numFmtId="0" fontId="0" fillId="4" borderId="0" xfId="0" applyFill="1" applyAlignment="1">
      <alignment/>
    </xf>
    <xf numFmtId="0" fontId="0" fillId="5" borderId="0" xfId="0" applyFill="1" applyAlignment="1">
      <alignment/>
    </xf>
    <xf numFmtId="0" fontId="10" fillId="6" borderId="0" xfId="0" applyFont="1" applyFill="1" applyAlignment="1">
      <alignment wrapText="1"/>
    </xf>
    <xf numFmtId="0" fontId="10" fillId="0" borderId="0" xfId="0" applyFont="1" applyAlignment="1">
      <alignment wrapText="1"/>
    </xf>
    <xf numFmtId="0" fontId="10" fillId="3" borderId="0" xfId="0" applyFont="1" applyFill="1" applyAlignment="1">
      <alignment wrapText="1"/>
    </xf>
    <xf numFmtId="0" fontId="4" fillId="0" borderId="0" xfId="0" applyFont="1" applyAlignment="1">
      <alignment wrapText="1"/>
    </xf>
    <xf numFmtId="0" fontId="0" fillId="0" borderId="0" xfId="0" applyFont="1" applyAlignment="1">
      <alignment/>
    </xf>
    <xf numFmtId="0" fontId="0" fillId="0" borderId="0" xfId="0" applyFont="1" applyFill="1" applyAlignment="1">
      <alignment/>
    </xf>
    <xf numFmtId="0" fontId="0" fillId="0" borderId="0" xfId="0" applyFill="1" applyAlignment="1">
      <alignment/>
    </xf>
    <xf numFmtId="2" fontId="0" fillId="0" borderId="0" xfId="0" applyNumberFormat="1" applyFill="1" applyAlignment="1">
      <alignment/>
    </xf>
    <xf numFmtId="0" fontId="0" fillId="0" borderId="0" xfId="0" applyFill="1" applyAlignment="1">
      <alignment wrapText="1"/>
    </xf>
    <xf numFmtId="2" fontId="0" fillId="0" borderId="0" xfId="0" applyNumberFormat="1" applyAlignment="1">
      <alignment/>
    </xf>
    <xf numFmtId="0" fontId="10" fillId="0" borderId="0" xfId="0" applyFont="1" applyAlignment="1">
      <alignment horizontal="center" wrapText="1"/>
    </xf>
    <xf numFmtId="0" fontId="10" fillId="0" borderId="9" xfId="0" applyFont="1" applyBorder="1" applyAlignment="1">
      <alignment horizontal="center" wrapText="1"/>
    </xf>
    <xf numFmtId="0" fontId="4" fillId="0" borderId="9"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auto="1"/>
      </font>
      <fill>
        <patternFill>
          <bgColor rgb="FFFFFF00"/>
        </patternFill>
      </fill>
      <border/>
    </dxf>
    <dxf>
      <font>
        <b/>
        <i val="0"/>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trendline>
            <c:trendlineType val="linear"/>
            <c:dispEq val="0"/>
            <c:dispRSqr val="0"/>
          </c:trendline>
          <c:val>
            <c:numRef>
              <c:f>charts!$AZ$5:$BS$5</c:f>
              <c:numCache>
                <c:ptCount val="20"/>
                <c:pt idx="0">
                  <c:v>0</c:v>
                </c:pt>
                <c:pt idx="1">
                  <c:v>0</c:v>
                </c:pt>
                <c:pt idx="2">
                  <c:v>0</c:v>
                </c:pt>
                <c:pt idx="3">
                  <c:v>0</c:v>
                </c:pt>
                <c:pt idx="4">
                  <c:v>0</c:v>
                </c:pt>
                <c:pt idx="5">
                  <c:v>0</c:v>
                </c:pt>
                <c:pt idx="6">
                  <c:v>0</c:v>
                </c:pt>
                <c:pt idx="7">
                  <c:v>12</c:v>
                </c:pt>
                <c:pt idx="8">
                  <c:v>12.8</c:v>
                </c:pt>
                <c:pt idx="9">
                  <c:v>12.8</c:v>
                </c:pt>
                <c:pt idx="10">
                  <c:v>11.2</c:v>
                </c:pt>
                <c:pt idx="11">
                  <c:v>13.6</c:v>
                </c:pt>
                <c:pt idx="12">
                  <c:v>13.7</c:v>
                </c:pt>
                <c:pt idx="13">
                  <c:v>15.5</c:v>
                </c:pt>
                <c:pt idx="14">
                  <c:v>16.1</c:v>
                </c:pt>
                <c:pt idx="15">
                  <c:v>14.1</c:v>
                </c:pt>
                <c:pt idx="16">
                  <c:v>15.6</c:v>
                </c:pt>
                <c:pt idx="17">
                  <c:v>21.2</c:v>
                </c:pt>
                <c:pt idx="18">
                  <c:v>24.1</c:v>
                </c:pt>
                <c:pt idx="19">
                  <c:v>20.3</c:v>
                </c:pt>
              </c:numCache>
            </c:numRef>
          </c:val>
        </c:ser>
        <c:axId val="14437967"/>
        <c:axId val="62832840"/>
      </c:barChart>
      <c:catAx>
        <c:axId val="14437967"/>
        <c:scaling>
          <c:orientation val="minMax"/>
        </c:scaling>
        <c:axPos val="b"/>
        <c:delete val="0"/>
        <c:numFmt formatCode="General" sourceLinked="1"/>
        <c:majorTickMark val="out"/>
        <c:minorTickMark val="none"/>
        <c:tickLblPos val="nextTo"/>
        <c:crossAx val="62832840"/>
        <c:crosses val="autoZero"/>
        <c:auto val="1"/>
        <c:lblOffset val="100"/>
        <c:noMultiLvlLbl val="0"/>
      </c:catAx>
      <c:valAx>
        <c:axId val="62832840"/>
        <c:scaling>
          <c:orientation val="minMax"/>
        </c:scaling>
        <c:axPos val="l"/>
        <c:majorGridlines/>
        <c:delete val="0"/>
        <c:numFmt formatCode="General" sourceLinked="1"/>
        <c:majorTickMark val="out"/>
        <c:minorTickMark val="none"/>
        <c:tickLblPos val="nextTo"/>
        <c:crossAx val="14437967"/>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49</xdr:col>
      <xdr:colOff>28575</xdr:colOff>
      <xdr:row>2</xdr:row>
      <xdr:rowOff>0</xdr:rowOff>
    </xdr:from>
    <xdr:to>
      <xdr:col>49</xdr:col>
      <xdr:colOff>228600</xdr:colOff>
      <xdr:row>4</xdr:row>
      <xdr:rowOff>142875</xdr:rowOff>
    </xdr:to>
    <xdr:pic>
      <xdr:nvPicPr>
        <xdr:cNvPr id="1" name="SpinButton1"/>
        <xdr:cNvPicPr preferRelativeResize="1">
          <a:picLocks noChangeAspect="1"/>
        </xdr:cNvPicPr>
      </xdr:nvPicPr>
      <xdr:blipFill>
        <a:blip r:embed="rId1"/>
        <a:stretch>
          <a:fillRect/>
        </a:stretch>
      </xdr:blipFill>
      <xdr:spPr>
        <a:xfrm>
          <a:off x="19754850" y="295275"/>
          <a:ext cx="200025" cy="466725"/>
        </a:xfrm>
        <a:prstGeom prst="rect">
          <a:avLst/>
        </a:prstGeom>
        <a:noFill/>
        <a:ln w="9525" cmpd="sng">
          <a:noFill/>
        </a:ln>
      </xdr:spPr>
    </xdr:pic>
    <xdr:clientData/>
  </xdr:twoCellAnchor>
  <xdr:twoCellAnchor>
    <xdr:from>
      <xdr:col>74</xdr:col>
      <xdr:colOff>76200</xdr:colOff>
      <xdr:row>0</xdr:row>
      <xdr:rowOff>28575</xdr:rowOff>
    </xdr:from>
    <xdr:to>
      <xdr:col>87</xdr:col>
      <xdr:colOff>390525</xdr:colOff>
      <xdr:row>19</xdr:row>
      <xdr:rowOff>19050</xdr:rowOff>
    </xdr:to>
    <xdr:graphicFrame>
      <xdr:nvGraphicFramePr>
        <xdr:cNvPr id="2" name="Chart 2"/>
        <xdr:cNvGraphicFramePr/>
      </xdr:nvGraphicFramePr>
      <xdr:xfrm>
        <a:off x="28956000" y="28575"/>
        <a:ext cx="5819775" cy="3086100"/>
      </xdr:xfrm>
      <a:graphic>
        <a:graphicData uri="http://schemas.openxmlformats.org/drawingml/2006/chart">
          <c:chart xmlns:c="http://schemas.openxmlformats.org/drawingml/2006/chart" r:id="rId2"/>
        </a:graphicData>
      </a:graphic>
    </xdr:graphicFrame>
    <xdr:clientData/>
  </xdr:twoCellAnchor>
  <xdr:twoCellAnchor editAs="oneCell">
    <xdr:from>
      <xdr:col>50</xdr:col>
      <xdr:colOff>47625</xdr:colOff>
      <xdr:row>1</xdr:row>
      <xdr:rowOff>0</xdr:rowOff>
    </xdr:from>
    <xdr:to>
      <xdr:col>56</xdr:col>
      <xdr:colOff>19050</xdr:colOff>
      <xdr:row>2</xdr:row>
      <xdr:rowOff>66675</xdr:rowOff>
    </xdr:to>
    <xdr:pic>
      <xdr:nvPicPr>
        <xdr:cNvPr id="3" name="chkRowClick"/>
        <xdr:cNvPicPr preferRelativeResize="1">
          <a:picLocks noChangeAspect="1"/>
        </xdr:cNvPicPr>
      </xdr:nvPicPr>
      <xdr:blipFill>
        <a:blip r:embed="rId3"/>
        <a:stretch>
          <a:fillRect/>
        </a:stretch>
      </xdr:blipFill>
      <xdr:spPr>
        <a:xfrm>
          <a:off x="20078700" y="133350"/>
          <a:ext cx="1704975"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A1:IT858"/>
  <sheetViews>
    <sheetView tabSelected="1" zoomScale="85" zoomScaleNormal="85" workbookViewId="0" topLeftCell="A1">
      <pane xSplit="4830" ySplit="5805" topLeftCell="BT384" activePane="bottomRight" state="split"/>
      <selection pane="topLeft" activeCell="A1" sqref="A1"/>
      <selection pane="topRight" activeCell="F1" sqref="F1"/>
      <selection pane="bottomLeft" activeCell="A23" sqref="A23"/>
      <selection pane="bottomRight" activeCell="CA385" sqref="CA385"/>
    </sheetView>
  </sheetViews>
  <sheetFormatPr defaultColWidth="9.140625" defaultRowHeight="12.75"/>
  <cols>
    <col min="1" max="1" width="7.28125" style="0" customWidth="1"/>
    <col min="2" max="2" width="3.28125" style="0" customWidth="1"/>
    <col min="3" max="3" width="19.7109375" style="0" customWidth="1"/>
    <col min="4" max="4" width="14.421875" style="0" customWidth="1"/>
    <col min="5" max="5" width="8.28125" style="0" customWidth="1"/>
    <col min="6" max="6" width="20.7109375" style="0" customWidth="1"/>
    <col min="7" max="27" width="5.7109375" style="0" customWidth="1"/>
    <col min="28" max="28" width="2.7109375" style="0" customWidth="1"/>
    <col min="29" max="29" width="5.421875" style="0" customWidth="1"/>
    <col min="30" max="30" width="5.7109375" style="0" customWidth="1"/>
    <col min="31" max="31" width="3.421875" style="0" customWidth="1"/>
    <col min="32" max="32" width="4.00390625" style="0" customWidth="1"/>
    <col min="33" max="33" width="4.28125" style="0" customWidth="1"/>
    <col min="34" max="34" width="4.7109375" style="0" customWidth="1"/>
    <col min="35" max="35" width="4.00390625" style="0" customWidth="1"/>
    <col min="36" max="36" width="2.8515625" style="0" customWidth="1"/>
    <col min="37" max="37" width="3.57421875" style="0" customWidth="1"/>
    <col min="38" max="38" width="4.421875" style="0" customWidth="1"/>
    <col min="39" max="39" width="3.7109375" style="0" customWidth="1"/>
    <col min="40" max="40" width="5.00390625" style="0" customWidth="1"/>
    <col min="41" max="41" width="2.8515625" style="0" customWidth="1"/>
    <col min="42" max="42" width="6.28125" style="0" customWidth="1"/>
    <col min="43" max="43" width="7.7109375" style="0" customWidth="1"/>
    <col min="44" max="44" width="4.7109375" style="0" customWidth="1"/>
    <col min="45" max="45" width="5.421875" style="0" customWidth="1"/>
    <col min="46" max="46" width="7.28125" style="0" customWidth="1"/>
    <col min="47" max="47" width="3.8515625" style="0" customWidth="1"/>
    <col min="48" max="48" width="5.8515625" style="0" customWidth="1"/>
    <col min="49" max="49" width="4.28125" style="0" customWidth="1"/>
    <col min="50" max="51" width="4.57421875" style="0" customWidth="1"/>
    <col min="52" max="52" width="4.140625" style="0" customWidth="1"/>
    <col min="53" max="53" width="5.00390625" style="0" customWidth="1"/>
    <col min="54" max="54" width="4.57421875" style="0" customWidth="1"/>
    <col min="55" max="56" width="3.8515625" style="0" customWidth="1"/>
    <col min="57" max="57" width="4.140625" style="0" customWidth="1"/>
    <col min="58" max="58" width="3.421875" style="0" customWidth="1"/>
    <col min="59" max="60" width="6.140625" style="0" customWidth="1"/>
    <col min="61" max="61" width="5.7109375" style="0" customWidth="1"/>
    <col min="62" max="62" width="4.7109375" style="0" customWidth="1"/>
    <col min="63" max="64" width="4.00390625" style="0" customWidth="1"/>
    <col min="65" max="65" width="5.7109375" style="0" customWidth="1"/>
    <col min="66" max="66" width="7.7109375" style="0" customWidth="1"/>
    <col min="67" max="67" width="9.00390625" style="0" customWidth="1"/>
    <col min="68" max="68" width="5.7109375" style="0" customWidth="1"/>
    <col min="69" max="69" width="7.7109375" style="0" customWidth="1"/>
    <col min="70" max="71" width="5.7109375" style="0" customWidth="1"/>
    <col min="72" max="72" width="7.7109375" style="0" customWidth="1"/>
    <col min="73" max="73" width="5.421875" style="0" customWidth="1"/>
    <col min="74" max="74" width="8.00390625" style="0" customWidth="1"/>
    <col min="75" max="75" width="8.140625" style="0" customWidth="1"/>
    <col min="76" max="76" width="7.8515625" style="0" customWidth="1"/>
    <col min="77" max="77" width="7.421875" style="0" customWidth="1"/>
    <col min="78" max="78" width="4.57421875" style="0" customWidth="1"/>
    <col min="79" max="79" width="5.28125" style="0" customWidth="1"/>
    <col min="80" max="81" width="5.00390625" style="0" customWidth="1"/>
    <col min="82" max="82" width="5.140625" style="0" customWidth="1"/>
    <col min="83" max="83" width="8.7109375" style="0" customWidth="1"/>
    <col min="84" max="84" width="7.00390625" style="0" customWidth="1"/>
    <col min="85" max="85" width="3.140625" style="0" customWidth="1"/>
    <col min="86" max="86" width="7.7109375" style="0" customWidth="1"/>
    <col min="87" max="87" width="7.57421875" style="0" customWidth="1"/>
    <col min="88" max="88" width="6.8515625" style="0" customWidth="1"/>
    <col min="89" max="89" width="11.00390625" style="0" hidden="1" customWidth="1"/>
    <col min="90" max="90" width="4.57421875" style="0" hidden="1" customWidth="1"/>
    <col min="91" max="91" width="12.421875" style="0" hidden="1" customWidth="1"/>
    <col min="92" max="92" width="12.57421875" style="0" hidden="1" customWidth="1"/>
    <col min="93" max="94" width="0" style="0" hidden="1" customWidth="1"/>
    <col min="95" max="95" width="5.57421875" style="0" customWidth="1"/>
    <col min="96" max="96" width="9.00390625" style="0" customWidth="1"/>
    <col min="97" max="97" width="8.421875" style="0" customWidth="1"/>
    <col min="98" max="98" width="3.7109375" style="0" customWidth="1"/>
  </cols>
  <sheetData>
    <row r="1" spans="1:63" ht="10.5" customHeight="1">
      <c r="A1" t="s">
        <v>368</v>
      </c>
      <c r="B1" s="10" t="s">
        <v>532</v>
      </c>
      <c r="AX1" s="15"/>
      <c r="AY1" s="15"/>
      <c r="AZ1" s="15"/>
      <c r="BA1" s="15"/>
      <c r="BB1" s="15"/>
      <c r="BC1" s="15"/>
      <c r="BD1" s="15"/>
      <c r="BE1" s="15"/>
      <c r="BF1" s="15"/>
      <c r="BG1" s="15"/>
      <c r="BH1" s="15"/>
      <c r="BI1" s="15"/>
      <c r="BJ1" s="15"/>
      <c r="BK1" s="15"/>
    </row>
    <row r="2" spans="1:63" ht="12.75">
      <c r="A2" t="s">
        <v>369</v>
      </c>
      <c r="B2" s="10" t="s">
        <v>371</v>
      </c>
      <c r="AX2" s="15"/>
      <c r="AY2" s="15"/>
      <c r="AZ2" s="15"/>
      <c r="BA2" s="15"/>
      <c r="BB2" s="15"/>
      <c r="BC2" s="15"/>
      <c r="BD2" s="15"/>
      <c r="BE2" s="15"/>
      <c r="BF2" s="15"/>
      <c r="BG2" s="16" t="s">
        <v>574</v>
      </c>
      <c r="BH2" s="15"/>
      <c r="BI2" s="15"/>
      <c r="BJ2" s="15"/>
      <c r="BK2" s="15"/>
    </row>
    <row r="3" spans="1:63" ht="12.75">
      <c r="A3" t="s">
        <v>374</v>
      </c>
      <c r="B3" s="10" t="s">
        <v>632</v>
      </c>
      <c r="AX3" s="15"/>
      <c r="AY3" s="15" t="s">
        <v>575</v>
      </c>
      <c r="AZ3" s="15"/>
      <c r="BA3" s="15"/>
      <c r="BB3" s="15"/>
      <c r="BC3" s="15"/>
      <c r="BD3" s="15"/>
      <c r="BE3" s="15"/>
      <c r="BF3" s="15"/>
      <c r="BG3" s="15"/>
      <c r="BH3" s="15"/>
      <c r="BI3" s="15"/>
      <c r="BJ3" s="15"/>
      <c r="BK3" s="15"/>
    </row>
    <row r="4" spans="1:63" ht="12.75">
      <c r="A4" t="s">
        <v>389</v>
      </c>
      <c r="B4" s="10" t="s">
        <v>533</v>
      </c>
      <c r="AX4" s="15"/>
      <c r="AY4" s="17" t="s">
        <v>576</v>
      </c>
      <c r="AZ4" s="15"/>
      <c r="BA4" s="15"/>
      <c r="BB4" s="15"/>
      <c r="BC4" s="15"/>
      <c r="BD4" s="15"/>
      <c r="BE4" s="15"/>
      <c r="BF4" s="15"/>
      <c r="BG4" s="15"/>
      <c r="BH4" s="15"/>
      <c r="BI4" s="15"/>
      <c r="BJ4" s="15"/>
      <c r="BK4" s="15"/>
    </row>
    <row r="5" spans="2:71" ht="12.75">
      <c r="B5" s="10"/>
      <c r="AY5" s="18">
        <v>385</v>
      </c>
      <c r="AZ5">
        <f ca="1">IF(INDIRECT("H"&amp;$AY5)="","",INDIRECT("H"&amp;$AY5))</f>
      </c>
      <c r="BA5">
        <f ca="1">IF(INDIRECT("i"&amp;$AY5)="","",INDIRECT("i"&amp;$AY5))</f>
      </c>
      <c r="BB5">
        <f ca="1">IF(INDIRECT("j"&amp;$AY5)="","",INDIRECT("j"&amp;$AY5))</f>
      </c>
      <c r="BC5">
        <f ca="1">IF(INDIRECT("k"&amp;$AY5)="","",INDIRECT("k"&amp;$AY5))</f>
      </c>
      <c r="BD5">
        <f ca="1">IF(INDIRECT("l"&amp;$AY5)="","",INDIRECT("l"&amp;$AY5))</f>
      </c>
      <c r="BE5">
        <f ca="1">IF(INDIRECT("m"&amp;$AY5)="","",INDIRECT("m"&amp;$AY5))</f>
      </c>
      <c r="BF5">
        <f ca="1">IF(INDIRECT("n"&amp;$AY5)="","",INDIRECT("n"&amp;$AY5))</f>
      </c>
      <c r="BG5">
        <f ca="1">IF(INDIRECT("o"&amp;$AY5)="","",INDIRECT("o"&amp;$AY5))</f>
        <v>12</v>
      </c>
      <c r="BH5">
        <f ca="1">IF(INDIRECT("p"&amp;$AY5)="","",INDIRECT("p"&amp;$AY5))</f>
        <v>12.8</v>
      </c>
      <c r="BI5">
        <f ca="1">IF(INDIRECT("q"&amp;$AY5)="","",INDIRECT("q"&amp;$AY5))</f>
        <v>12.8</v>
      </c>
      <c r="BJ5">
        <f ca="1">IF(INDIRECT("r"&amp;$AY5)="","",INDIRECT("r"&amp;$AY5))</f>
        <v>11.2</v>
      </c>
      <c r="BK5">
        <f ca="1">IF(INDIRECT("s"&amp;$AY5)="","",INDIRECT("s"&amp;$AY5))</f>
        <v>13.6</v>
      </c>
      <c r="BL5">
        <f ca="1">IF(INDIRECT("t"&amp;$AY5)="","",INDIRECT("t"&amp;$AY5))</f>
        <v>13.7</v>
      </c>
      <c r="BM5">
        <f ca="1">IF(INDIRECT("u"&amp;$AY5)="","",INDIRECT("u"&amp;$AY5))</f>
        <v>15.5</v>
      </c>
      <c r="BN5">
        <f ca="1">IF(INDIRECT("v"&amp;$AY5)="","",INDIRECT("v"&amp;$AY5))</f>
        <v>16.1</v>
      </c>
      <c r="BO5">
        <f ca="1">IF(INDIRECT("w"&amp;$AY5)="","",INDIRECT("w"&amp;$AY5))</f>
        <v>14.1</v>
      </c>
      <c r="BP5">
        <f ca="1">IF(INDIRECT("x"&amp;$AY5)="","",INDIRECT("x"&amp;$AY5))</f>
        <v>15.6</v>
      </c>
      <c r="BQ5">
        <f ca="1">IF(INDIRECT("y"&amp;$AY5)="","",INDIRECT("y"&amp;$AY5))</f>
        <v>21.2</v>
      </c>
      <c r="BR5">
        <f ca="1">IF(INDIRECT("z"&amp;$AY5)="","",INDIRECT("z"&amp;$AY5))</f>
        <v>24.1</v>
      </c>
      <c r="BS5">
        <f ca="1">IF(INDIRECT("aa"&amp;$AY5)="","",INDIRECT("aa"&amp;$AY5))</f>
        <v>20.3</v>
      </c>
    </row>
    <row r="6" spans="2:71" ht="12.75">
      <c r="B6" s="10"/>
      <c r="AZ6">
        <v>1</v>
      </c>
      <c r="BA6">
        <v>2</v>
      </c>
      <c r="BB6">
        <v>3</v>
      </c>
      <c r="BC6">
        <v>4</v>
      </c>
      <c r="BD6">
        <v>5</v>
      </c>
      <c r="BE6">
        <v>6</v>
      </c>
      <c r="BF6">
        <v>7</v>
      </c>
      <c r="BG6">
        <v>8</v>
      </c>
      <c r="BH6">
        <v>9</v>
      </c>
      <c r="BI6">
        <v>10</v>
      </c>
      <c r="BJ6">
        <v>11</v>
      </c>
      <c r="BK6">
        <v>12</v>
      </c>
      <c r="BL6">
        <v>13</v>
      </c>
      <c r="BM6">
        <v>14</v>
      </c>
      <c r="BN6">
        <v>15</v>
      </c>
      <c r="BO6">
        <v>16</v>
      </c>
      <c r="BP6">
        <v>17</v>
      </c>
      <c r="BQ6">
        <v>18</v>
      </c>
      <c r="BR6">
        <v>19</v>
      </c>
      <c r="BS6">
        <v>20</v>
      </c>
    </row>
    <row r="7" ht="12.75">
      <c r="B7" s="10"/>
    </row>
    <row r="9" ht="13.5" thickBot="1"/>
    <row r="10" spans="71:74" ht="12.75">
      <c r="BS10" s="19"/>
      <c r="BT10" s="20"/>
      <c r="BU10" s="21" t="s">
        <v>577</v>
      </c>
      <c r="BV10" s="22">
        <f>SLOPE(AZ5:BS5,AZ6:BS6)</f>
        <v>0.85989010989011</v>
      </c>
    </row>
    <row r="11" spans="71:74" ht="12.75">
      <c r="BS11" s="23"/>
      <c r="BT11" s="15"/>
      <c r="BU11" s="24" t="s">
        <v>578</v>
      </c>
      <c r="BV11" s="25">
        <f>RSQ(AZ5:BS5,AZ6:BS6)</f>
        <v>0.7321023545883566</v>
      </c>
    </row>
    <row r="12" spans="71:74" ht="13.5" thickBot="1">
      <c r="BS12" s="26"/>
      <c r="BT12" s="27"/>
      <c r="BU12" s="28" t="s">
        <v>579</v>
      </c>
      <c r="BV12" s="29">
        <f>CORREL(AZ5:BS5,AZ6:BS6)</f>
        <v>0.8556297999651231</v>
      </c>
    </row>
    <row r="15" ht="15" customHeight="1">
      <c r="CR15" t="s">
        <v>580</v>
      </c>
    </row>
    <row r="16" spans="96:97" ht="12.75">
      <c r="CR16" t="s">
        <v>581</v>
      </c>
      <c r="CS16">
        <f>COUNTIF(CR23:CR452,"T")</f>
        <v>0</v>
      </c>
    </row>
    <row r="17" spans="96:97" ht="12.75">
      <c r="CR17" t="s">
        <v>582</v>
      </c>
      <c r="CS17">
        <f>COUNTIF(CR23:CR452,"E")</f>
        <v>0</v>
      </c>
    </row>
    <row r="18" spans="96:97" ht="12.75">
      <c r="CR18" t="s">
        <v>583</v>
      </c>
      <c r="CS18">
        <f>COUNTIF(CR23:CR452,"G")</f>
        <v>0</v>
      </c>
    </row>
    <row r="19" ht="12.75">
      <c r="H19" s="14"/>
    </row>
    <row r="20" spans="7:87" ht="22.5" customHeight="1">
      <c r="G20" s="11" t="s">
        <v>372</v>
      </c>
      <c r="H20" s="30"/>
      <c r="V20">
        <f aca="true" t="shared" si="0" ref="V20:AA20">AVERAGE(V23:V452)</f>
        <v>14.461951219512205</v>
      </c>
      <c r="W20">
        <f t="shared" si="0"/>
        <v>14.200724637681152</v>
      </c>
      <c r="X20">
        <f t="shared" si="0"/>
        <v>14.806205250596664</v>
      </c>
      <c r="Y20">
        <f t="shared" si="0"/>
        <v>14.888544152744629</v>
      </c>
      <c r="Z20">
        <f t="shared" si="0"/>
        <v>15.133169533169546</v>
      </c>
      <c r="AA20">
        <f t="shared" si="0"/>
        <v>15.330465116279065</v>
      </c>
      <c r="AC20" s="31" t="s">
        <v>584</v>
      </c>
      <c r="AF20" s="42" t="s">
        <v>585</v>
      </c>
      <c r="AG20" s="42"/>
      <c r="AH20" s="42"/>
      <c r="AI20" s="42"/>
      <c r="AK20" s="42" t="s">
        <v>586</v>
      </c>
      <c r="AL20" s="42"/>
      <c r="AM20" s="42"/>
      <c r="AN20" s="42"/>
      <c r="BG20" s="41">
        <f>AVERAGE(BG23:BG452)</f>
        <v>0.40350912124744004</v>
      </c>
      <c r="BH20" s="41">
        <f>AVERAGE(BH23:BH452)</f>
        <v>0.33416866426380615</v>
      </c>
      <c r="BI20" s="41">
        <f>AVERAGE(BI23:BI452)</f>
        <v>0.3584227632203652</v>
      </c>
      <c r="BM20" s="44" t="s">
        <v>587</v>
      </c>
      <c r="BN20" s="44"/>
      <c r="BO20" s="44"/>
      <c r="BP20" s="44"/>
      <c r="BQ20" s="44"/>
      <c r="BR20" s="44"/>
      <c r="BS20" s="44"/>
      <c r="BT20" s="44"/>
      <c r="BU20" s="44"/>
      <c r="BV20" s="44"/>
      <c r="BW20" s="44"/>
      <c r="BX20" s="44"/>
      <c r="CA20" t="s">
        <v>588</v>
      </c>
      <c r="CH20">
        <v>1.25</v>
      </c>
      <c r="CI20">
        <v>1.5</v>
      </c>
    </row>
    <row r="21" spans="1:254" ht="55.5" customHeight="1">
      <c r="A21" s="1" t="s">
        <v>0</v>
      </c>
      <c r="B21" s="2" t="s">
        <v>1</v>
      </c>
      <c r="C21" s="3" t="s">
        <v>2</v>
      </c>
      <c r="D21" s="2" t="s">
        <v>3</v>
      </c>
      <c r="E21" s="2" t="s">
        <v>4</v>
      </c>
      <c r="F21" s="1" t="s">
        <v>5</v>
      </c>
      <c r="G21" s="12" t="s">
        <v>373</v>
      </c>
      <c r="H21" s="12">
        <v>1</v>
      </c>
      <c r="I21" s="12">
        <v>2</v>
      </c>
      <c r="J21" s="12">
        <v>3</v>
      </c>
      <c r="K21" s="12">
        <v>4</v>
      </c>
      <c r="L21" s="12">
        <v>5</v>
      </c>
      <c r="M21" s="12">
        <v>6</v>
      </c>
      <c r="N21" s="12">
        <v>7</v>
      </c>
      <c r="O21" s="12">
        <v>8</v>
      </c>
      <c r="P21" s="12">
        <v>9</v>
      </c>
      <c r="Q21" s="12">
        <v>10</v>
      </c>
      <c r="R21" s="12">
        <v>11</v>
      </c>
      <c r="S21" s="12">
        <v>12</v>
      </c>
      <c r="T21" s="12">
        <v>13</v>
      </c>
      <c r="U21" s="12">
        <v>14</v>
      </c>
      <c r="V21" s="12">
        <v>15</v>
      </c>
      <c r="W21" s="12">
        <v>16</v>
      </c>
      <c r="X21" s="12">
        <v>17</v>
      </c>
      <c r="Y21" s="12">
        <v>18</v>
      </c>
      <c r="Z21" s="12">
        <v>19</v>
      </c>
      <c r="AA21" s="12">
        <v>20</v>
      </c>
      <c r="AB21" s="12"/>
      <c r="AC21" s="32" t="s">
        <v>589</v>
      </c>
      <c r="AD21" s="33" t="s">
        <v>590</v>
      </c>
      <c r="AE21" s="33"/>
      <c r="AF21" s="12">
        <v>18</v>
      </c>
      <c r="AG21" s="12">
        <v>19</v>
      </c>
      <c r="AH21" s="12">
        <v>20</v>
      </c>
      <c r="AI21" s="32" t="s">
        <v>591</v>
      </c>
      <c r="AJ21" s="33"/>
      <c r="AK21" s="12">
        <v>18</v>
      </c>
      <c r="AL21" s="12">
        <v>19</v>
      </c>
      <c r="AM21" s="12">
        <v>20</v>
      </c>
      <c r="AN21" s="32" t="s">
        <v>591</v>
      </c>
      <c r="AO21" s="33"/>
      <c r="AP21" s="32" t="s">
        <v>592</v>
      </c>
      <c r="AQ21" s="32" t="s">
        <v>593</v>
      </c>
      <c r="AR21" s="32" t="s">
        <v>594</v>
      </c>
      <c r="AS21" s="32" t="s">
        <v>595</v>
      </c>
      <c r="AT21" s="32" t="s">
        <v>596</v>
      </c>
      <c r="AU21" s="33"/>
      <c r="AV21" s="43" t="s">
        <v>597</v>
      </c>
      <c r="AW21" s="43"/>
      <c r="AX21" s="43"/>
      <c r="AY21" s="43"/>
      <c r="AZ21" s="43"/>
      <c r="BA21" s="43"/>
      <c r="BB21" s="43"/>
      <c r="BC21" s="43"/>
      <c r="BD21" s="32" t="s">
        <v>598</v>
      </c>
      <c r="BE21" s="33"/>
      <c r="BF21" s="33"/>
      <c r="BG21" s="32" t="s">
        <v>599</v>
      </c>
      <c r="BH21" s="32" t="s">
        <v>600</v>
      </c>
      <c r="BI21" s="32" t="s">
        <v>601</v>
      </c>
      <c r="BJ21" s="33"/>
      <c r="BK21" s="33"/>
      <c r="BL21" s="33"/>
      <c r="BM21" s="32" t="s">
        <v>589</v>
      </c>
      <c r="BN21" s="32" t="s">
        <v>602</v>
      </c>
      <c r="BO21" s="32" t="s">
        <v>603</v>
      </c>
      <c r="BP21" s="32" t="s">
        <v>592</v>
      </c>
      <c r="BQ21" s="32" t="s">
        <v>593</v>
      </c>
      <c r="BR21" s="32" t="s">
        <v>594</v>
      </c>
      <c r="BS21" s="32" t="s">
        <v>595</v>
      </c>
      <c r="BT21" s="32" t="s">
        <v>596</v>
      </c>
      <c r="BU21" s="32" t="s">
        <v>604</v>
      </c>
      <c r="BV21" s="32" t="s">
        <v>599</v>
      </c>
      <c r="BW21" s="32" t="s">
        <v>600</v>
      </c>
      <c r="BX21" s="32" t="s">
        <v>601</v>
      </c>
      <c r="BY21" s="33" t="s">
        <v>605</v>
      </c>
      <c r="BZ21" s="33"/>
      <c r="CA21" s="33" t="s">
        <v>606</v>
      </c>
      <c r="CB21" s="33" t="s">
        <v>607</v>
      </c>
      <c r="CC21" s="33" t="s">
        <v>608</v>
      </c>
      <c r="CD21" s="33" t="s">
        <v>609</v>
      </c>
      <c r="CE21" s="34" t="s">
        <v>610</v>
      </c>
      <c r="CF21" s="33" t="s">
        <v>611</v>
      </c>
      <c r="CG21" s="33"/>
      <c r="CH21" s="42" t="s">
        <v>612</v>
      </c>
      <c r="CI21" s="42"/>
      <c r="CJ21" s="33" t="s">
        <v>613</v>
      </c>
      <c r="CK21" s="34" t="s">
        <v>614</v>
      </c>
      <c r="CL21" s="33"/>
      <c r="CM21" s="33" t="s">
        <v>615</v>
      </c>
      <c r="CN21" s="33" t="s">
        <v>615</v>
      </c>
      <c r="CO21" s="33" t="s">
        <v>616</v>
      </c>
      <c r="CP21" s="33" t="s">
        <v>617</v>
      </c>
      <c r="CQ21" s="33"/>
      <c r="CR21" s="33" t="s">
        <v>618</v>
      </c>
      <c r="CS21" s="33" t="s">
        <v>619</v>
      </c>
      <c r="CT21" s="33"/>
      <c r="CU21" s="35"/>
      <c r="CV21" s="35"/>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row>
    <row r="22" spans="1:254" ht="12.75">
      <c r="A22" s="1"/>
      <c r="B22" s="2"/>
      <c r="C22" s="3"/>
      <c r="D22" s="2"/>
      <c r="E22" s="2"/>
      <c r="F22" s="1"/>
      <c r="G22" s="12"/>
      <c r="H22" s="12"/>
      <c r="I22" s="12"/>
      <c r="J22" s="12"/>
      <c r="K22" s="12"/>
      <c r="L22" s="12"/>
      <c r="M22" s="12"/>
      <c r="N22" s="12"/>
      <c r="O22" s="12"/>
      <c r="P22" s="12"/>
      <c r="Q22" s="12"/>
      <c r="R22" s="12"/>
      <c r="S22" s="12"/>
      <c r="T22" s="12"/>
      <c r="U22" s="12"/>
      <c r="V22" s="12"/>
      <c r="W22" s="12"/>
      <c r="X22" s="12"/>
      <c r="Y22" s="12"/>
      <c r="Z22" s="12"/>
      <c r="AA22" s="12"/>
      <c r="AB22" s="12"/>
      <c r="AC22" s="36"/>
      <c r="AD22" s="12"/>
      <c r="AE22" s="12"/>
      <c r="AF22" s="12"/>
      <c r="AG22" s="12"/>
      <c r="AH22" s="12"/>
      <c r="AI22" s="12"/>
      <c r="AJ22" s="12"/>
      <c r="AK22" s="12"/>
      <c r="AL22" s="12"/>
      <c r="AM22" s="12"/>
      <c r="AN22" s="12"/>
      <c r="AO22" s="12"/>
      <c r="AP22" s="33"/>
      <c r="AQ22" s="33"/>
      <c r="AR22" s="33"/>
      <c r="AS22" s="33"/>
      <c r="AT22" s="33"/>
      <c r="AU22" s="33"/>
      <c r="AV22" s="33"/>
      <c r="AW22" s="12"/>
      <c r="AX22" s="12"/>
      <c r="AY22" s="12"/>
      <c r="AZ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37"/>
      <c r="CA22" s="37"/>
      <c r="CB22" s="37"/>
      <c r="CC22" s="37"/>
      <c r="CD22" s="37"/>
      <c r="CE22" s="37"/>
      <c r="CF22" s="37"/>
      <c r="CG22" s="37"/>
      <c r="CH22" s="37"/>
      <c r="CI22" s="12"/>
      <c r="CJ22" s="12"/>
      <c r="CK22" s="12"/>
      <c r="CL22" s="12"/>
      <c r="CM22" s="12"/>
      <c r="CN22" s="12"/>
      <c r="CO22" s="12"/>
      <c r="CP22" s="12"/>
      <c r="CQ22" s="12"/>
      <c r="CR22" s="12"/>
      <c r="CS22" s="12"/>
      <c r="CT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row>
    <row r="23" spans="1:97" s="38" customFormat="1" ht="12.75">
      <c r="A23" s="4" t="s">
        <v>6</v>
      </c>
      <c r="B23" s="4" t="s">
        <v>2</v>
      </c>
      <c r="C23" s="5" t="s">
        <v>7</v>
      </c>
      <c r="D23" s="4"/>
      <c r="E23" s="4" t="s">
        <v>8</v>
      </c>
      <c r="F23" s="4" t="s">
        <v>9</v>
      </c>
      <c r="G23">
        <v>6.3</v>
      </c>
      <c r="H23"/>
      <c r="I23"/>
      <c r="J23"/>
      <c r="K23"/>
      <c r="L23"/>
      <c r="M23"/>
      <c r="N23"/>
      <c r="O23"/>
      <c r="P23"/>
      <c r="Q23"/>
      <c r="R23"/>
      <c r="S23"/>
      <c r="T23">
        <v>17.3</v>
      </c>
      <c r="U23">
        <v>18.7</v>
      </c>
      <c r="V23">
        <v>15.7</v>
      </c>
      <c r="W23">
        <v>15.1</v>
      </c>
      <c r="X23">
        <v>11.4</v>
      </c>
      <c r="Y23">
        <v>11</v>
      </c>
      <c r="Z23">
        <v>11.7</v>
      </c>
      <c r="AA23">
        <v>7.6</v>
      </c>
      <c r="AC23" s="38">
        <f aca="true" t="shared" si="1" ref="AC23:AC86">COUNTIF(H23:AA23,"")</f>
        <v>12</v>
      </c>
      <c r="AD23" s="38">
        <f aca="true" t="shared" si="2" ref="AD23:AD86">AVERAGE(H23:AA23)</f>
        <v>13.5625</v>
      </c>
      <c r="AF23" s="38">
        <f aca="true" t="shared" si="3" ref="AF23:AF86">IF(Y23&gt;Y$20*1.5,15,IF(Y23&gt;Y$20*1.3,10,IF(Y23&gt;Y$20*1.15,5,0)))</f>
        <v>0</v>
      </c>
      <c r="AG23" s="38">
        <f aca="true" t="shared" si="4" ref="AG23:AG86">IF(Z23&gt;Z$20*1.5,15,IF(Z23&gt;Z$20*1.3,10,IF(Z23&gt;Z$20*1.15,5,0)))</f>
        <v>0</v>
      </c>
      <c r="AH23" s="38">
        <f aca="true" t="shared" si="5" ref="AH23:AH86">IF(AA23&gt;AA$20*1.5,15,IF(AA23&gt;AA$20*1.3,10,IF(AA23&gt;AA$20*1.15,5,0)))</f>
        <v>0</v>
      </c>
      <c r="AI23" s="38">
        <f aca="true" t="shared" si="6" ref="AI23:AI86">SUM(AF23:AH23)</f>
        <v>0</v>
      </c>
      <c r="AK23" s="38">
        <f aca="true" t="shared" si="7" ref="AK23:AK86">IF(Y23&gt;$AD23*2.5,5,IF(Y23&gt;$AD23*2,2.5,IF(Y23&gt;$AD23*1.5,1,0)))</f>
        <v>0</v>
      </c>
      <c r="AL23" s="38">
        <f aca="true" t="shared" si="8" ref="AL23:AL86">IF(Z23&gt;$AD23*2.5,5,IF(Z23&gt;$AD23*2,2.5,IF(Z23&gt;$AD23*1.5,1,0)))</f>
        <v>0</v>
      </c>
      <c r="AM23" s="38">
        <f aca="true" t="shared" si="9" ref="AM23:AM86">IF(AA23&gt;$AD23*2.5,5,IF(AA23&gt;$AD23*2,2.5,IF(AA23&gt;$AD23*1.5,1,0)))</f>
        <v>0</v>
      </c>
      <c r="AN23" s="38">
        <f aca="true" t="shared" si="10" ref="AN23:AN86">SUM(AK23:AM23)</f>
        <v>0</v>
      </c>
      <c r="AP23" s="38">
        <f aca="true" t="shared" si="11" ref="AP23:AP86">IF(AA23&lt;AA$20*1.2,0,1)</f>
        <v>0</v>
      </c>
      <c r="AQ23" s="38">
        <f aca="true" t="shared" si="12" ref="AQ23:AQ86">IF((Z23+AA23)&lt;(Z$20*1.2+AA$20*1.2),0,1)</f>
        <v>0</v>
      </c>
      <c r="AR23" s="38">
        <f aca="true" t="shared" si="13" ref="AR23:AR86">IF(AA23&gt;MAX(F23:Z23),1,0)</f>
        <v>0</v>
      </c>
      <c r="AS23" s="38">
        <f aca="true" t="shared" si="14" ref="AS23:AS86">IF(AA23&lt;MAX(F23:Z23),0,IF(Z23&lt;MAX(F23:Y23),0,1))</f>
        <v>0</v>
      </c>
      <c r="AT23" s="38">
        <f aca="true" t="shared" si="15" ref="AT23:AT86">IF(AA23&lt;MAX(F23:Z23),0,IF(Z23&lt;MAX(F23:Y23),0,IF(Y23&lt;MAX(F23:X23),0,1)))</f>
        <v>0</v>
      </c>
      <c r="AV23" s="38">
        <f aca="true" t="shared" si="16" ref="AV23:AV86">IF(COUNTIF(H23:K23,"")=4,"",IF(COUNTIF(K23:N23,"")=4,"",IF(AVERAGE(H23:K23)&lt;AVERAGE(K23:N23),1,0)))</f>
      </c>
      <c r="AW23" s="38">
        <f aca="true" t="shared" si="17" ref="AW23:AW86">IF(COUNTIF(K23:N23,"")=4,"",IF(COUNTIF(N23:Q23,"")=4,"",IF(AVERAGE(K23:N23)&lt;AVERAGE(N23:Q23),1,0)))</f>
      </c>
      <c r="AX23" s="38">
        <f aca="true" t="shared" si="18" ref="AX23:AX86">IF(COUNTIF(N23:Q23,"")=4,"",IF(COUNTIF(Q23:T23,"")=4,"",IF(AVERAGE(N23:Q23)&lt;AVERAGE(Q23:T23),1,0)))</f>
      </c>
      <c r="AY23" s="38">
        <f aca="true" t="shared" si="19" ref="AY23:AY86">IF(COUNTIF(Q23:T23,"")=4,"",IF(COUNTIF(T23:W23,"")=4,"",IF(AVERAGE(Q23:T23)&lt;AVERAGE(T23:W23),1,0)))</f>
        <v>0</v>
      </c>
      <c r="AZ23" s="38">
        <f aca="true" t="shared" si="20" ref="AZ23:AZ86">IF(COUNTIF(T23:W23,"")=4,"",IF(COUNTIF(W23:Z23,"")=4,"",IF(AVERAGE(T23:W23)&lt;AVERAGE(W23:Z23),1,0)))</f>
        <v>0</v>
      </c>
      <c r="BA23" s="38">
        <f aca="true" t="shared" si="21" ref="BA23:BA86">IF(COUNTIF(W23:Y23,"")=3,"",IF(COUNTIF(Y23:AA23,"")=3,"",IF(AVERAGE(W23:Y23)&lt;AVERAGE(Y23:AA23),1,0)))</f>
        <v>0</v>
      </c>
      <c r="BB23" s="38">
        <f aca="true" t="shared" si="22" ref="BB23:BB86">IF(COUNTIF(Y23:Z23,"")=2,"",IF(COUNTIF(Z23:AA23,"")=2,"",IF(AVERAGE(Y23:Z23)&lt;AVERAGE(Z23:AA23),1,0)))</f>
        <v>0</v>
      </c>
      <c r="BC23" s="38">
        <f aca="true" t="shared" si="23" ref="BC23:BC86">IF(AA23&gt;MAX(F23:Z23),1,0)</f>
        <v>0</v>
      </c>
      <c r="BD23" s="38">
        <f aca="true" t="shared" si="24" ref="BD23:BD86">SUBTOTAL(9,AV23:BC23)</f>
        <v>0</v>
      </c>
      <c r="BG23" s="39">
        <f aca="true" t="shared" si="25" ref="BG23:BG86">SLOPE(H23:AA23,$AZ$6:$BS$6)</f>
        <v>-1.4369047619047621</v>
      </c>
      <c r="BH23" s="39">
        <f aca="true" t="shared" si="26" ref="BH23:BH86">RSQ(H23:AA23,$AZ$6:$BS$6)</f>
        <v>0.8888716017881783</v>
      </c>
      <c r="BI23" s="39">
        <f aca="true" t="shared" si="27" ref="BI23:BI86">CORREL(H23:AA23,$AZ$6:$BS$6)</f>
        <v>-0.9427998736678841</v>
      </c>
      <c r="BM23" s="38">
        <f aca="true" t="shared" si="28" ref="BM23:BM86">AC23*-2</f>
        <v>-24</v>
      </c>
      <c r="BN23" s="38">
        <f aca="true" t="shared" si="29" ref="BN23:BN86">AI23</f>
        <v>0</v>
      </c>
      <c r="BO23" s="38">
        <f aca="true" t="shared" si="30" ref="BO23:BO86">AN23</f>
        <v>0</v>
      </c>
      <c r="BP23" s="38">
        <f aca="true" t="shared" si="31" ref="BP23:BP86">AP23</f>
        <v>0</v>
      </c>
      <c r="BQ23" s="38">
        <f aca="true" t="shared" si="32" ref="BQ23:BQ86">AQ23</f>
        <v>0</v>
      </c>
      <c r="BR23" s="38">
        <f aca="true" t="shared" si="33" ref="BR23:BR86">AR23</f>
        <v>0</v>
      </c>
      <c r="BS23" s="38">
        <f aca="true" t="shared" si="34" ref="BS23:BS86">AS23</f>
        <v>0</v>
      </c>
      <c r="BT23" s="38">
        <f aca="true" t="shared" si="35" ref="BT23:BT86">AT23</f>
        <v>0</v>
      </c>
      <c r="BU23" s="38">
        <f aca="true" t="shared" si="36" ref="BU23:BU86">BD23</f>
        <v>0</v>
      </c>
      <c r="BV23" s="40">
        <f aca="true" t="shared" si="37" ref="BV23:BV86">IF(AC23&gt;4,0,IF(BG23&lt;0,-10,IF(BG23&lt;0.5,-1,IF(BG23&lt;0.75,2.5,IF(BG23&lt;1,5,IF(BG23&lt;1.25,7.5,IF(BG23&lt;1.5,10,15)))))))</f>
        <v>0</v>
      </c>
      <c r="BW23" s="40">
        <f aca="true" t="shared" si="38" ref="BW23:BW86">IF(BH23&lt;0,-10,IF(BH23&lt;0.25,0,IF(BH23&lt;0.5,5,IF(BH23&lt;0.7,7.5,IF(BH23&lt;0.8,10,IF(BH23&lt;0.85,12.5,IF(BH23&lt;0.9,15,IF(BH23&lt;0.95,17.5,20))))))))</f>
        <v>15</v>
      </c>
      <c r="BX23" s="40">
        <f aca="true" t="shared" si="39" ref="BX23:BX86">IF(BI23&lt;0,-10,IF(BI23&lt;0.25,0,IF(BI23&lt;0.5,5,IF(BI23&lt;0.7,10,IF(BI23&lt;0.8,15,IF(BI23&lt;0.85,20,IF(BI23&lt;0.9,25,IF(BI23&lt;0.95,30,35))))))))</f>
        <v>-10</v>
      </c>
      <c r="BY23" s="38">
        <f aca="true" t="shared" si="40" ref="BY23:BY86">SUM(BM23:BX23)</f>
        <v>-19</v>
      </c>
      <c r="BZ23" s="37"/>
      <c r="CA23" s="37"/>
      <c r="CB23" s="37"/>
      <c r="CC23" s="37"/>
      <c r="CD23" s="37"/>
      <c r="CE23" s="37"/>
      <c r="CF23" s="37"/>
      <c r="CG23" s="37"/>
      <c r="CH23" s="37">
        <f aca="true" t="shared" si="41" ref="CH23:CH86">IF(AVERAGE(Z23:AA23)&lt;AVERAGE(H23:X23)*CH$20,0,1)</f>
        <v>0</v>
      </c>
      <c r="CI23" s="38">
        <f aca="true" t="shared" si="42" ref="CI23:CI86">IF(AVERAGE(Z23:AA23)&lt;AVERAGE(H23:X23)*CI$20,0,1)</f>
        <v>0</v>
      </c>
      <c r="CJ23" s="38">
        <f aca="true" t="shared" si="43" ref="CJ23:CJ86">AVERAGE(Z23:AA23)</f>
        <v>9.649999999999999</v>
      </c>
      <c r="CR23" s="38">
        <f aca="true" t="shared" si="44" ref="CR23:CR86">CORREL(L23:AA23,$BD$6:$BS$6)</f>
        <v>-0.9427998736678841</v>
      </c>
      <c r="CS23" s="39">
        <f aca="true" t="shared" si="45" ref="CS23:CS86">IF(CR23&gt;0.8,CR23-BI23,-10)</f>
        <v>-10</v>
      </c>
    </row>
    <row r="24" spans="1:97" s="38" customFormat="1" ht="12.75">
      <c r="A24" s="4" t="s">
        <v>6</v>
      </c>
      <c r="B24" s="4" t="s">
        <v>2</v>
      </c>
      <c r="C24" s="5" t="s">
        <v>10</v>
      </c>
      <c r="D24" s="4"/>
      <c r="E24" s="4" t="s">
        <v>8</v>
      </c>
      <c r="F24" s="4" t="s">
        <v>11</v>
      </c>
      <c r="G24">
        <v>6.3</v>
      </c>
      <c r="H24"/>
      <c r="I24"/>
      <c r="J24"/>
      <c r="K24">
        <v>4.5</v>
      </c>
      <c r="L24">
        <v>2.4</v>
      </c>
      <c r="M24"/>
      <c r="N24">
        <v>3.7</v>
      </c>
      <c r="O24">
        <v>-0.2</v>
      </c>
      <c r="P24">
        <v>2.4</v>
      </c>
      <c r="Q24"/>
      <c r="R24"/>
      <c r="S24"/>
      <c r="T24"/>
      <c r="U24">
        <v>14.9</v>
      </c>
      <c r="V24">
        <v>14.7</v>
      </c>
      <c r="W24">
        <v>15</v>
      </c>
      <c r="X24">
        <v>14.4</v>
      </c>
      <c r="Y24">
        <v>12.3</v>
      </c>
      <c r="Z24">
        <v>10.7</v>
      </c>
      <c r="AA24">
        <v>10.9</v>
      </c>
      <c r="AC24" s="38">
        <f t="shared" si="1"/>
        <v>8</v>
      </c>
      <c r="AD24" s="38">
        <f t="shared" si="2"/>
        <v>8.808333333333335</v>
      </c>
      <c r="AF24" s="38">
        <f t="shared" si="3"/>
        <v>0</v>
      </c>
      <c r="AG24" s="38">
        <f t="shared" si="4"/>
        <v>0</v>
      </c>
      <c r="AH24" s="38">
        <f t="shared" si="5"/>
        <v>0</v>
      </c>
      <c r="AI24" s="38">
        <f t="shared" si="6"/>
        <v>0</v>
      </c>
      <c r="AK24" s="38">
        <f t="shared" si="7"/>
        <v>0</v>
      </c>
      <c r="AL24" s="38">
        <f t="shared" si="8"/>
        <v>0</v>
      </c>
      <c r="AM24" s="38">
        <f t="shared" si="9"/>
        <v>0</v>
      </c>
      <c r="AN24" s="38">
        <f t="shared" si="10"/>
        <v>0</v>
      </c>
      <c r="AP24" s="38">
        <f t="shared" si="11"/>
        <v>0</v>
      </c>
      <c r="AQ24" s="38">
        <f t="shared" si="12"/>
        <v>0</v>
      </c>
      <c r="AR24" s="38">
        <f t="shared" si="13"/>
        <v>0</v>
      </c>
      <c r="AS24" s="38">
        <f t="shared" si="14"/>
        <v>0</v>
      </c>
      <c r="AT24" s="38">
        <f t="shared" si="15"/>
        <v>0</v>
      </c>
      <c r="AV24" s="38">
        <f t="shared" si="16"/>
        <v>0</v>
      </c>
      <c r="AW24" s="38">
        <f t="shared" si="17"/>
        <v>0</v>
      </c>
      <c r="AX24" s="38">
        <f t="shared" si="18"/>
      </c>
      <c r="AY24" s="38">
        <f t="shared" si="19"/>
      </c>
      <c r="AZ24" s="38">
        <f t="shared" si="20"/>
        <v>0</v>
      </c>
      <c r="BA24" s="38">
        <f t="shared" si="21"/>
        <v>0</v>
      </c>
      <c r="BB24" s="38">
        <f t="shared" si="22"/>
        <v>0</v>
      </c>
      <c r="BC24" s="38">
        <f t="shared" si="23"/>
        <v>0</v>
      </c>
      <c r="BD24" s="38">
        <f t="shared" si="24"/>
        <v>0</v>
      </c>
      <c r="BG24" s="39">
        <f t="shared" si="25"/>
        <v>0.8141404805914975</v>
      </c>
      <c r="BH24" s="39">
        <f t="shared" si="26"/>
        <v>0.6469630652853001</v>
      </c>
      <c r="BI24" s="39">
        <f t="shared" si="27"/>
        <v>0.8043401427787252</v>
      </c>
      <c r="BM24" s="38">
        <f t="shared" si="28"/>
        <v>-16</v>
      </c>
      <c r="BN24" s="38">
        <f t="shared" si="29"/>
        <v>0</v>
      </c>
      <c r="BO24" s="38">
        <f t="shared" si="30"/>
        <v>0</v>
      </c>
      <c r="BP24" s="38">
        <f t="shared" si="31"/>
        <v>0</v>
      </c>
      <c r="BQ24" s="38">
        <f t="shared" si="32"/>
        <v>0</v>
      </c>
      <c r="BR24" s="38">
        <f t="shared" si="33"/>
        <v>0</v>
      </c>
      <c r="BS24" s="38">
        <f t="shared" si="34"/>
        <v>0</v>
      </c>
      <c r="BT24" s="38">
        <f t="shared" si="35"/>
        <v>0</v>
      </c>
      <c r="BU24" s="38">
        <f t="shared" si="36"/>
        <v>0</v>
      </c>
      <c r="BV24" s="40">
        <f t="shared" si="37"/>
        <v>0</v>
      </c>
      <c r="BW24" s="40">
        <f t="shared" si="38"/>
        <v>7.5</v>
      </c>
      <c r="BX24" s="40">
        <f t="shared" si="39"/>
        <v>20</v>
      </c>
      <c r="BY24" s="38">
        <f t="shared" si="40"/>
        <v>11.5</v>
      </c>
      <c r="BZ24" s="37"/>
      <c r="CA24" s="37"/>
      <c r="CB24" s="37"/>
      <c r="CC24" s="37"/>
      <c r="CD24" s="37"/>
      <c r="CE24" s="37"/>
      <c r="CF24" s="37"/>
      <c r="CG24" s="37"/>
      <c r="CH24" s="37">
        <f t="shared" si="41"/>
        <v>1</v>
      </c>
      <c r="CI24" s="38">
        <f t="shared" si="42"/>
        <v>0</v>
      </c>
      <c r="CJ24" s="38">
        <f t="shared" si="43"/>
        <v>10.8</v>
      </c>
      <c r="CR24" s="38">
        <f t="shared" si="44"/>
        <v>0.8105590737510853</v>
      </c>
      <c r="CS24" s="39">
        <f t="shared" si="45"/>
        <v>0.006218930972360037</v>
      </c>
    </row>
    <row r="25" spans="1:97" s="38" customFormat="1" ht="12.75">
      <c r="A25" s="4" t="s">
        <v>12</v>
      </c>
      <c r="B25" s="4" t="s">
        <v>2</v>
      </c>
      <c r="C25" s="5" t="s">
        <v>13</v>
      </c>
      <c r="D25" s="4"/>
      <c r="E25" s="4" t="s">
        <v>8</v>
      </c>
      <c r="F25" s="4" t="s">
        <v>14</v>
      </c>
      <c r="G25">
        <v>6.3</v>
      </c>
      <c r="H25"/>
      <c r="I25"/>
      <c r="J25"/>
      <c r="K25"/>
      <c r="L25"/>
      <c r="M25"/>
      <c r="N25"/>
      <c r="O25">
        <v>9.3</v>
      </c>
      <c r="P25">
        <v>5.1</v>
      </c>
      <c r="Q25">
        <v>12.2</v>
      </c>
      <c r="R25">
        <v>10.4</v>
      </c>
      <c r="S25">
        <v>5.6</v>
      </c>
      <c r="T25">
        <v>15</v>
      </c>
      <c r="U25">
        <v>11.2</v>
      </c>
      <c r="V25">
        <v>13.8</v>
      </c>
      <c r="W25">
        <v>12.2</v>
      </c>
      <c r="X25">
        <v>13.8</v>
      </c>
      <c r="Y25">
        <v>11.7</v>
      </c>
      <c r="Z25">
        <v>12.9</v>
      </c>
      <c r="AA25">
        <v>12.4</v>
      </c>
      <c r="AC25" s="38">
        <f t="shared" si="1"/>
        <v>7</v>
      </c>
      <c r="AD25" s="38">
        <f t="shared" si="2"/>
        <v>11.2</v>
      </c>
      <c r="AF25" s="38">
        <f t="shared" si="3"/>
        <v>0</v>
      </c>
      <c r="AG25" s="38">
        <f t="shared" si="4"/>
        <v>0</v>
      </c>
      <c r="AH25" s="38">
        <f t="shared" si="5"/>
        <v>0</v>
      </c>
      <c r="AI25" s="38">
        <f t="shared" si="6"/>
        <v>0</v>
      </c>
      <c r="AK25" s="38">
        <f t="shared" si="7"/>
        <v>0</v>
      </c>
      <c r="AL25" s="38">
        <f t="shared" si="8"/>
        <v>0</v>
      </c>
      <c r="AM25" s="38">
        <f t="shared" si="9"/>
        <v>0</v>
      </c>
      <c r="AN25" s="38">
        <f t="shared" si="10"/>
        <v>0</v>
      </c>
      <c r="AP25" s="38">
        <f t="shared" si="11"/>
        <v>0</v>
      </c>
      <c r="AQ25" s="38">
        <f t="shared" si="12"/>
        <v>0</v>
      </c>
      <c r="AR25" s="38">
        <f t="shared" si="13"/>
        <v>0</v>
      </c>
      <c r="AS25" s="38">
        <f t="shared" si="14"/>
        <v>0</v>
      </c>
      <c r="AT25" s="38">
        <f t="shared" si="15"/>
        <v>0</v>
      </c>
      <c r="AV25" s="38">
        <f t="shared" si="16"/>
      </c>
      <c r="AW25" s="38">
        <f t="shared" si="17"/>
      </c>
      <c r="AX25" s="38">
        <f t="shared" si="18"/>
        <v>1</v>
      </c>
      <c r="AY25" s="38">
        <f t="shared" si="19"/>
        <v>1</v>
      </c>
      <c r="AZ25" s="38">
        <f t="shared" si="20"/>
        <v>0</v>
      </c>
      <c r="BA25" s="38">
        <f t="shared" si="21"/>
        <v>0</v>
      </c>
      <c r="BB25" s="38">
        <f t="shared" si="22"/>
        <v>1</v>
      </c>
      <c r="BC25" s="38">
        <f t="shared" si="23"/>
        <v>0</v>
      </c>
      <c r="BD25" s="38">
        <f t="shared" si="24"/>
        <v>3</v>
      </c>
      <c r="BG25" s="39">
        <f t="shared" si="25"/>
        <v>0.42747252747252745</v>
      </c>
      <c r="BH25" s="39">
        <f t="shared" si="26"/>
        <v>0.30977424215129123</v>
      </c>
      <c r="BI25" s="39">
        <f t="shared" si="27"/>
        <v>0.5565736628257676</v>
      </c>
      <c r="BM25" s="38">
        <f t="shared" si="28"/>
        <v>-14</v>
      </c>
      <c r="BN25" s="38">
        <f t="shared" si="29"/>
        <v>0</v>
      </c>
      <c r="BO25" s="38">
        <f t="shared" si="30"/>
        <v>0</v>
      </c>
      <c r="BP25" s="38">
        <f t="shared" si="31"/>
        <v>0</v>
      </c>
      <c r="BQ25" s="38">
        <f t="shared" si="32"/>
        <v>0</v>
      </c>
      <c r="BR25" s="38">
        <f t="shared" si="33"/>
        <v>0</v>
      </c>
      <c r="BS25" s="38">
        <f t="shared" si="34"/>
        <v>0</v>
      </c>
      <c r="BT25" s="38">
        <f t="shared" si="35"/>
        <v>0</v>
      </c>
      <c r="BU25" s="38">
        <f t="shared" si="36"/>
        <v>3</v>
      </c>
      <c r="BV25" s="40">
        <f t="shared" si="37"/>
        <v>0</v>
      </c>
      <c r="BW25" s="40">
        <f t="shared" si="38"/>
        <v>5</v>
      </c>
      <c r="BX25" s="40">
        <f t="shared" si="39"/>
        <v>10</v>
      </c>
      <c r="BY25" s="38">
        <f t="shared" si="40"/>
        <v>4</v>
      </c>
      <c r="BZ25" s="37"/>
      <c r="CA25" s="37"/>
      <c r="CB25" s="37"/>
      <c r="CC25" s="37"/>
      <c r="CD25" s="37"/>
      <c r="CE25" s="37"/>
      <c r="CF25" s="37"/>
      <c r="CG25" s="37"/>
      <c r="CH25" s="37">
        <f t="shared" si="41"/>
        <v>0</v>
      </c>
      <c r="CI25" s="38">
        <f t="shared" si="42"/>
        <v>0</v>
      </c>
      <c r="CJ25" s="38">
        <f t="shared" si="43"/>
        <v>12.65</v>
      </c>
      <c r="CR25" s="38">
        <f t="shared" si="44"/>
        <v>0.5565736628257676</v>
      </c>
      <c r="CS25" s="39">
        <f t="shared" si="45"/>
        <v>-10</v>
      </c>
    </row>
    <row r="26" spans="1:97" s="38" customFormat="1" ht="12.75">
      <c r="A26" s="4" t="s">
        <v>12</v>
      </c>
      <c r="B26" s="4" t="s">
        <v>2</v>
      </c>
      <c r="C26" s="5" t="s">
        <v>15</v>
      </c>
      <c r="D26" s="4"/>
      <c r="E26" s="4" t="s">
        <v>8</v>
      </c>
      <c r="F26" s="4" t="s">
        <v>16</v>
      </c>
      <c r="G26">
        <v>6.3</v>
      </c>
      <c r="H26"/>
      <c r="I26"/>
      <c r="J26"/>
      <c r="K26"/>
      <c r="L26"/>
      <c r="M26"/>
      <c r="N26">
        <v>-1.2</v>
      </c>
      <c r="O26">
        <v>14</v>
      </c>
      <c r="P26">
        <v>7.9</v>
      </c>
      <c r="Q26">
        <v>9</v>
      </c>
      <c r="R26">
        <v>11.4</v>
      </c>
      <c r="S26">
        <v>13.1</v>
      </c>
      <c r="T26">
        <v>12.3</v>
      </c>
      <c r="U26">
        <v>14.4</v>
      </c>
      <c r="V26">
        <v>11.5</v>
      </c>
      <c r="W26">
        <v>16</v>
      </c>
      <c r="X26">
        <v>13.6</v>
      </c>
      <c r="Y26">
        <v>15.7</v>
      </c>
      <c r="Z26">
        <v>15.1</v>
      </c>
      <c r="AA26">
        <v>17.2</v>
      </c>
      <c r="AC26" s="38">
        <f t="shared" si="1"/>
        <v>6</v>
      </c>
      <c r="AD26" s="38">
        <f t="shared" si="2"/>
        <v>12.14285714285714</v>
      </c>
      <c r="AF26" s="38">
        <f t="shared" si="3"/>
        <v>0</v>
      </c>
      <c r="AG26" s="38">
        <f t="shared" si="4"/>
        <v>0</v>
      </c>
      <c r="AH26" s="38">
        <f t="shared" si="5"/>
        <v>0</v>
      </c>
      <c r="AI26" s="38">
        <f t="shared" si="6"/>
        <v>0</v>
      </c>
      <c r="AK26" s="38">
        <f t="shared" si="7"/>
        <v>0</v>
      </c>
      <c r="AL26" s="38">
        <f t="shared" si="8"/>
        <v>0</v>
      </c>
      <c r="AM26" s="38">
        <f t="shared" si="9"/>
        <v>0</v>
      </c>
      <c r="AN26" s="38">
        <f t="shared" si="10"/>
        <v>0</v>
      </c>
      <c r="AP26" s="38">
        <f t="shared" si="11"/>
        <v>0</v>
      </c>
      <c r="AQ26" s="38">
        <f t="shared" si="12"/>
        <v>0</v>
      </c>
      <c r="AR26" s="38">
        <f t="shared" si="13"/>
        <v>1</v>
      </c>
      <c r="AS26" s="38">
        <f t="shared" si="14"/>
        <v>0</v>
      </c>
      <c r="AT26" s="38">
        <f t="shared" si="15"/>
        <v>0</v>
      </c>
      <c r="AV26" s="38">
        <f t="shared" si="16"/>
      </c>
      <c r="AW26" s="38">
        <f t="shared" si="17"/>
        <v>1</v>
      </c>
      <c r="AX26" s="38">
        <f t="shared" si="18"/>
        <v>1</v>
      </c>
      <c r="AY26" s="38">
        <f t="shared" si="19"/>
        <v>1</v>
      </c>
      <c r="AZ26" s="38">
        <f t="shared" si="20"/>
        <v>1</v>
      </c>
      <c r="BA26" s="38">
        <f t="shared" si="21"/>
        <v>1</v>
      </c>
      <c r="BB26" s="38">
        <f t="shared" si="22"/>
        <v>1</v>
      </c>
      <c r="BC26" s="38">
        <f t="shared" si="23"/>
        <v>1</v>
      </c>
      <c r="BD26" s="38">
        <f t="shared" si="24"/>
        <v>7</v>
      </c>
      <c r="BG26" s="39">
        <f t="shared" si="25"/>
        <v>0.8219780219780219</v>
      </c>
      <c r="BH26" s="39">
        <f t="shared" si="26"/>
        <v>0.5483092791102617</v>
      </c>
      <c r="BI26" s="39">
        <f t="shared" si="27"/>
        <v>0.740479087557685</v>
      </c>
      <c r="BM26" s="38">
        <f t="shared" si="28"/>
        <v>-12</v>
      </c>
      <c r="BN26" s="38">
        <f t="shared" si="29"/>
        <v>0</v>
      </c>
      <c r="BO26" s="38">
        <f t="shared" si="30"/>
        <v>0</v>
      </c>
      <c r="BP26" s="38">
        <f t="shared" si="31"/>
        <v>0</v>
      </c>
      <c r="BQ26" s="38">
        <f t="shared" si="32"/>
        <v>0</v>
      </c>
      <c r="BR26" s="38">
        <f t="shared" si="33"/>
        <v>1</v>
      </c>
      <c r="BS26" s="38">
        <f t="shared" si="34"/>
        <v>0</v>
      </c>
      <c r="BT26" s="38">
        <f t="shared" si="35"/>
        <v>0</v>
      </c>
      <c r="BU26" s="38">
        <f t="shared" si="36"/>
        <v>7</v>
      </c>
      <c r="BV26" s="40">
        <f t="shared" si="37"/>
        <v>0</v>
      </c>
      <c r="BW26" s="40">
        <f t="shared" si="38"/>
        <v>7.5</v>
      </c>
      <c r="BX26" s="40">
        <f t="shared" si="39"/>
        <v>15</v>
      </c>
      <c r="BY26" s="38">
        <f t="shared" si="40"/>
        <v>18.5</v>
      </c>
      <c r="BZ26" s="37"/>
      <c r="CA26" s="37"/>
      <c r="CB26" s="37"/>
      <c r="CC26" s="37"/>
      <c r="CD26" s="37"/>
      <c r="CE26" s="37"/>
      <c r="CF26" s="37"/>
      <c r="CG26" s="37"/>
      <c r="CH26" s="37">
        <f t="shared" si="41"/>
        <v>1</v>
      </c>
      <c r="CI26" s="38">
        <f t="shared" si="42"/>
        <v>0</v>
      </c>
      <c r="CJ26" s="38">
        <f t="shared" si="43"/>
        <v>16.15</v>
      </c>
      <c r="CR26" s="38">
        <f t="shared" si="44"/>
        <v>0.740479087557685</v>
      </c>
      <c r="CS26" s="39">
        <f t="shared" si="45"/>
        <v>-10</v>
      </c>
    </row>
    <row r="27" spans="1:97" s="38" customFormat="1" ht="12.75">
      <c r="A27" s="4" t="s">
        <v>12</v>
      </c>
      <c r="B27" s="4" t="s">
        <v>2</v>
      </c>
      <c r="C27" s="5" t="s">
        <v>19</v>
      </c>
      <c r="D27" s="4"/>
      <c r="E27" s="4" t="s">
        <v>8</v>
      </c>
      <c r="F27" s="4" t="s">
        <v>20</v>
      </c>
      <c r="G27">
        <v>6.3</v>
      </c>
      <c r="H27"/>
      <c r="I27"/>
      <c r="J27"/>
      <c r="K27"/>
      <c r="L27"/>
      <c r="M27"/>
      <c r="N27"/>
      <c r="O27">
        <v>-0.4</v>
      </c>
      <c r="P27">
        <v>7.1</v>
      </c>
      <c r="Q27"/>
      <c r="R27"/>
      <c r="S27"/>
      <c r="T27"/>
      <c r="U27"/>
      <c r="V27"/>
      <c r="W27"/>
      <c r="X27"/>
      <c r="Y27">
        <v>4.7</v>
      </c>
      <c r="Z27">
        <v>14.9</v>
      </c>
      <c r="AA27">
        <v>11.2</v>
      </c>
      <c r="AC27" s="38">
        <f t="shared" si="1"/>
        <v>15</v>
      </c>
      <c r="AD27" s="38">
        <f t="shared" si="2"/>
        <v>7.5</v>
      </c>
      <c r="AF27" s="38">
        <f t="shared" si="3"/>
        <v>0</v>
      </c>
      <c r="AG27" s="38">
        <f t="shared" si="4"/>
        <v>0</v>
      </c>
      <c r="AH27" s="38">
        <f t="shared" si="5"/>
        <v>0</v>
      </c>
      <c r="AI27" s="38">
        <f t="shared" si="6"/>
        <v>0</v>
      </c>
      <c r="AK27" s="38">
        <f t="shared" si="7"/>
        <v>0</v>
      </c>
      <c r="AL27" s="38">
        <f t="shared" si="8"/>
        <v>1</v>
      </c>
      <c r="AM27" s="38">
        <f t="shared" si="9"/>
        <v>0</v>
      </c>
      <c r="AN27" s="38">
        <f t="shared" si="10"/>
        <v>1</v>
      </c>
      <c r="AP27" s="38">
        <f t="shared" si="11"/>
        <v>0</v>
      </c>
      <c r="AQ27" s="38">
        <f t="shared" si="12"/>
        <v>0</v>
      </c>
      <c r="AR27" s="38">
        <f t="shared" si="13"/>
        <v>0</v>
      </c>
      <c r="AS27" s="38">
        <f t="shared" si="14"/>
        <v>0</v>
      </c>
      <c r="AT27" s="38">
        <f t="shared" si="15"/>
        <v>0</v>
      </c>
      <c r="AV27" s="38">
        <f t="shared" si="16"/>
      </c>
      <c r="AW27" s="38">
        <f t="shared" si="17"/>
      </c>
      <c r="AX27" s="38">
        <f t="shared" si="18"/>
      </c>
      <c r="AY27" s="38">
        <f t="shared" si="19"/>
      </c>
      <c r="AZ27" s="38">
        <f t="shared" si="20"/>
      </c>
      <c r="BA27" s="38">
        <f t="shared" si="21"/>
        <v>1</v>
      </c>
      <c r="BB27" s="38">
        <f t="shared" si="22"/>
        <v>1</v>
      </c>
      <c r="BC27" s="38">
        <f t="shared" si="23"/>
        <v>0</v>
      </c>
      <c r="BD27" s="38">
        <f t="shared" si="24"/>
        <v>2</v>
      </c>
      <c r="BG27" s="39">
        <f t="shared" si="25"/>
        <v>0.7225519287833828</v>
      </c>
      <c r="BH27" s="39">
        <f t="shared" si="26"/>
        <v>0.506816634477182</v>
      </c>
      <c r="BI27" s="39">
        <f t="shared" si="27"/>
        <v>0.7119105523007662</v>
      </c>
      <c r="BM27" s="38">
        <f t="shared" si="28"/>
        <v>-30</v>
      </c>
      <c r="BN27" s="38">
        <f t="shared" si="29"/>
        <v>0</v>
      </c>
      <c r="BO27" s="38">
        <f t="shared" si="30"/>
        <v>1</v>
      </c>
      <c r="BP27" s="38">
        <f t="shared" si="31"/>
        <v>0</v>
      </c>
      <c r="BQ27" s="38">
        <f t="shared" si="32"/>
        <v>0</v>
      </c>
      <c r="BR27" s="38">
        <f t="shared" si="33"/>
        <v>0</v>
      </c>
      <c r="BS27" s="38">
        <f t="shared" si="34"/>
        <v>0</v>
      </c>
      <c r="BT27" s="38">
        <f t="shared" si="35"/>
        <v>0</v>
      </c>
      <c r="BU27" s="38">
        <f t="shared" si="36"/>
        <v>2</v>
      </c>
      <c r="BV27" s="40">
        <f t="shared" si="37"/>
        <v>0</v>
      </c>
      <c r="BW27" s="40">
        <f t="shared" si="38"/>
        <v>7.5</v>
      </c>
      <c r="BX27" s="40">
        <f t="shared" si="39"/>
        <v>15</v>
      </c>
      <c r="BY27" s="38">
        <f t="shared" si="40"/>
        <v>-4.5</v>
      </c>
      <c r="BZ27" s="37"/>
      <c r="CA27" s="37"/>
      <c r="CB27" s="37"/>
      <c r="CC27" s="37"/>
      <c r="CD27" s="37"/>
      <c r="CE27" s="37"/>
      <c r="CF27" s="37"/>
      <c r="CG27" s="37"/>
      <c r="CH27" s="37">
        <f t="shared" si="41"/>
        <v>1</v>
      </c>
      <c r="CI27" s="38">
        <f t="shared" si="42"/>
        <v>1</v>
      </c>
      <c r="CJ27" s="38">
        <f t="shared" si="43"/>
        <v>13.05</v>
      </c>
      <c r="CR27" s="38">
        <f t="shared" si="44"/>
        <v>0.7119105523007662</v>
      </c>
      <c r="CS27" s="39">
        <f t="shared" si="45"/>
        <v>-10</v>
      </c>
    </row>
    <row r="28" spans="1:97" s="38" customFormat="1" ht="12.75">
      <c r="A28" s="4" t="s">
        <v>12</v>
      </c>
      <c r="B28" s="4" t="s">
        <v>2</v>
      </c>
      <c r="C28" s="5" t="s">
        <v>536</v>
      </c>
      <c r="D28" s="4"/>
      <c r="E28" s="4" t="s">
        <v>8</v>
      </c>
      <c r="F28" s="4" t="s">
        <v>537</v>
      </c>
      <c r="G28">
        <v>6.3</v>
      </c>
      <c r="H28"/>
      <c r="I28"/>
      <c r="J28"/>
      <c r="K28"/>
      <c r="L28"/>
      <c r="M28"/>
      <c r="N28"/>
      <c r="O28">
        <v>1.1</v>
      </c>
      <c r="P28">
        <v>5.5</v>
      </c>
      <c r="Q28"/>
      <c r="R28"/>
      <c r="S28"/>
      <c r="T28"/>
      <c r="U28">
        <v>3.4</v>
      </c>
      <c r="V28">
        <v>2.7</v>
      </c>
      <c r="W28">
        <v>8.4</v>
      </c>
      <c r="X28">
        <v>6.9</v>
      </c>
      <c r="Y28">
        <v>10.7</v>
      </c>
      <c r="Z28">
        <v>11.8</v>
      </c>
      <c r="AA28">
        <v>10.1</v>
      </c>
      <c r="AC28" s="38">
        <f t="shared" si="1"/>
        <v>11</v>
      </c>
      <c r="AD28" s="38">
        <f t="shared" si="2"/>
        <v>6.733333333333333</v>
      </c>
      <c r="AF28" s="38">
        <f t="shared" si="3"/>
        <v>0</v>
      </c>
      <c r="AG28" s="38">
        <f t="shared" si="4"/>
        <v>0</v>
      </c>
      <c r="AH28" s="38">
        <f t="shared" si="5"/>
        <v>0</v>
      </c>
      <c r="AI28" s="38">
        <f t="shared" si="6"/>
        <v>0</v>
      </c>
      <c r="AK28" s="38">
        <f t="shared" si="7"/>
        <v>1</v>
      </c>
      <c r="AL28" s="38">
        <f t="shared" si="8"/>
        <v>1</v>
      </c>
      <c r="AM28" s="38">
        <f t="shared" si="9"/>
        <v>0</v>
      </c>
      <c r="AN28" s="38">
        <f t="shared" si="10"/>
        <v>2</v>
      </c>
      <c r="AP28" s="38">
        <f t="shared" si="11"/>
        <v>0</v>
      </c>
      <c r="AQ28" s="38">
        <f t="shared" si="12"/>
        <v>0</v>
      </c>
      <c r="AR28" s="38">
        <f t="shared" si="13"/>
        <v>0</v>
      </c>
      <c r="AS28" s="38">
        <f t="shared" si="14"/>
        <v>0</v>
      </c>
      <c r="AT28" s="38">
        <f t="shared" si="15"/>
        <v>0</v>
      </c>
      <c r="AV28" s="38">
        <f t="shared" si="16"/>
      </c>
      <c r="AW28" s="38">
        <f t="shared" si="17"/>
      </c>
      <c r="AX28" s="38">
        <f t="shared" si="18"/>
      </c>
      <c r="AY28" s="38">
        <f t="shared" si="19"/>
      </c>
      <c r="AZ28" s="38">
        <f t="shared" si="20"/>
        <v>1</v>
      </c>
      <c r="BA28" s="38">
        <f t="shared" si="21"/>
        <v>1</v>
      </c>
      <c r="BB28" s="38">
        <f t="shared" si="22"/>
        <v>0</v>
      </c>
      <c r="BC28" s="38">
        <f t="shared" si="23"/>
        <v>0</v>
      </c>
      <c r="BD28" s="38">
        <f t="shared" si="24"/>
        <v>2</v>
      </c>
      <c r="BG28" s="39">
        <f t="shared" si="25"/>
        <v>0.7180599369085174</v>
      </c>
      <c r="BH28" s="39">
        <f t="shared" si="26"/>
        <v>0.6252688094673065</v>
      </c>
      <c r="BI28" s="39">
        <f t="shared" si="27"/>
        <v>0.7907394068005631</v>
      </c>
      <c r="BM28" s="38">
        <f t="shared" si="28"/>
        <v>-22</v>
      </c>
      <c r="BN28" s="38">
        <f t="shared" si="29"/>
        <v>0</v>
      </c>
      <c r="BO28" s="38">
        <f t="shared" si="30"/>
        <v>2</v>
      </c>
      <c r="BP28" s="38">
        <f t="shared" si="31"/>
        <v>0</v>
      </c>
      <c r="BQ28" s="38">
        <f t="shared" si="32"/>
        <v>0</v>
      </c>
      <c r="BR28" s="38">
        <f t="shared" si="33"/>
        <v>0</v>
      </c>
      <c r="BS28" s="38">
        <f t="shared" si="34"/>
        <v>0</v>
      </c>
      <c r="BT28" s="38">
        <f t="shared" si="35"/>
        <v>0</v>
      </c>
      <c r="BU28" s="38">
        <f t="shared" si="36"/>
        <v>2</v>
      </c>
      <c r="BV28" s="40">
        <f t="shared" si="37"/>
        <v>0</v>
      </c>
      <c r="BW28" s="40">
        <f t="shared" si="38"/>
        <v>7.5</v>
      </c>
      <c r="BX28" s="40">
        <f t="shared" si="39"/>
        <v>15</v>
      </c>
      <c r="BY28" s="38">
        <f t="shared" si="40"/>
        <v>4.5</v>
      </c>
      <c r="BZ28" s="37"/>
      <c r="CA28" s="37"/>
      <c r="CB28" s="37"/>
      <c r="CC28" s="37"/>
      <c r="CD28" s="37"/>
      <c r="CE28" s="37"/>
      <c r="CF28" s="37"/>
      <c r="CG28" s="37"/>
      <c r="CH28" s="37">
        <f t="shared" si="41"/>
        <v>1</v>
      </c>
      <c r="CI28" s="38">
        <f t="shared" si="42"/>
        <v>1</v>
      </c>
      <c r="CJ28" s="38">
        <f t="shared" si="43"/>
        <v>10.95</v>
      </c>
      <c r="CR28" s="38">
        <f t="shared" si="44"/>
        <v>0.7907394068005631</v>
      </c>
      <c r="CS28" s="39">
        <f t="shared" si="45"/>
        <v>-10</v>
      </c>
    </row>
    <row r="29" spans="1:97" s="38" customFormat="1" ht="12.75">
      <c r="A29" s="4" t="s">
        <v>12</v>
      </c>
      <c r="B29" s="4" t="s">
        <v>2</v>
      </c>
      <c r="C29" s="5" t="s">
        <v>569</v>
      </c>
      <c r="D29" s="4"/>
      <c r="E29" s="4" t="s">
        <v>8</v>
      </c>
      <c r="F29" s="4" t="s">
        <v>540</v>
      </c>
      <c r="G29">
        <v>6.3</v>
      </c>
      <c r="H29"/>
      <c r="I29"/>
      <c r="J29"/>
      <c r="K29"/>
      <c r="L29"/>
      <c r="M29"/>
      <c r="N29"/>
      <c r="O29">
        <v>1.1</v>
      </c>
      <c r="P29">
        <v>5.5</v>
      </c>
      <c r="Q29"/>
      <c r="R29"/>
      <c r="S29"/>
      <c r="T29">
        <v>1.4</v>
      </c>
      <c r="U29">
        <v>3.8</v>
      </c>
      <c r="V29">
        <v>-3.6</v>
      </c>
      <c r="W29">
        <v>6.7</v>
      </c>
      <c r="X29">
        <v>10.8</v>
      </c>
      <c r="Y29">
        <v>9.7</v>
      </c>
      <c r="Z29">
        <v>19.1</v>
      </c>
      <c r="AA29">
        <v>18.8</v>
      </c>
      <c r="AC29" s="38">
        <f t="shared" si="1"/>
        <v>10</v>
      </c>
      <c r="AD29" s="38">
        <f t="shared" si="2"/>
        <v>7.330000000000001</v>
      </c>
      <c r="AF29" s="38">
        <f t="shared" si="3"/>
        <v>0</v>
      </c>
      <c r="AG29" s="38">
        <f t="shared" si="4"/>
        <v>5</v>
      </c>
      <c r="AH29" s="38">
        <f t="shared" si="5"/>
        <v>5</v>
      </c>
      <c r="AI29" s="38">
        <f t="shared" si="6"/>
        <v>10</v>
      </c>
      <c r="AK29" s="38">
        <f t="shared" si="7"/>
        <v>0</v>
      </c>
      <c r="AL29" s="38">
        <f t="shared" si="8"/>
        <v>5</v>
      </c>
      <c r="AM29" s="38">
        <f t="shared" si="9"/>
        <v>5</v>
      </c>
      <c r="AN29" s="38">
        <f t="shared" si="10"/>
        <v>10</v>
      </c>
      <c r="AP29" s="38">
        <f t="shared" si="11"/>
        <v>1</v>
      </c>
      <c r="AQ29" s="38">
        <f t="shared" si="12"/>
        <v>1</v>
      </c>
      <c r="AR29" s="38">
        <f t="shared" si="13"/>
        <v>0</v>
      </c>
      <c r="AS29" s="38">
        <f t="shared" si="14"/>
        <v>0</v>
      </c>
      <c r="AT29" s="38">
        <f t="shared" si="15"/>
        <v>0</v>
      </c>
      <c r="AV29" s="38">
        <f t="shared" si="16"/>
      </c>
      <c r="AW29" s="38">
        <f t="shared" si="17"/>
      </c>
      <c r="AX29" s="38">
        <f t="shared" si="18"/>
        <v>0</v>
      </c>
      <c r="AY29" s="38">
        <f t="shared" si="19"/>
        <v>1</v>
      </c>
      <c r="AZ29" s="38">
        <f t="shared" si="20"/>
        <v>1</v>
      </c>
      <c r="BA29" s="38">
        <f t="shared" si="21"/>
        <v>1</v>
      </c>
      <c r="BB29" s="38">
        <f t="shared" si="22"/>
        <v>1</v>
      </c>
      <c r="BC29" s="38">
        <f t="shared" si="23"/>
        <v>0</v>
      </c>
      <c r="BD29" s="38">
        <f t="shared" si="24"/>
        <v>4</v>
      </c>
      <c r="BG29" s="39">
        <f t="shared" si="25"/>
        <v>1.2962732919254658</v>
      </c>
      <c r="BH29" s="39">
        <f t="shared" si="26"/>
        <v>0.4895024586246513</v>
      </c>
      <c r="BI29" s="39">
        <f t="shared" si="27"/>
        <v>0.6996445230434176</v>
      </c>
      <c r="BM29" s="38">
        <f t="shared" si="28"/>
        <v>-20</v>
      </c>
      <c r="BN29" s="38">
        <f t="shared" si="29"/>
        <v>10</v>
      </c>
      <c r="BO29" s="38">
        <f t="shared" si="30"/>
        <v>10</v>
      </c>
      <c r="BP29" s="38">
        <f t="shared" si="31"/>
        <v>1</v>
      </c>
      <c r="BQ29" s="38">
        <f t="shared" si="32"/>
        <v>1</v>
      </c>
      <c r="BR29" s="38">
        <f t="shared" si="33"/>
        <v>0</v>
      </c>
      <c r="BS29" s="38">
        <f t="shared" si="34"/>
        <v>0</v>
      </c>
      <c r="BT29" s="38">
        <f t="shared" si="35"/>
        <v>0</v>
      </c>
      <c r="BU29" s="38">
        <f t="shared" si="36"/>
        <v>4</v>
      </c>
      <c r="BV29" s="40">
        <f t="shared" si="37"/>
        <v>0</v>
      </c>
      <c r="BW29" s="40">
        <f t="shared" si="38"/>
        <v>5</v>
      </c>
      <c r="BX29" s="40">
        <f t="shared" si="39"/>
        <v>10</v>
      </c>
      <c r="BY29" s="38">
        <f t="shared" si="40"/>
        <v>21</v>
      </c>
      <c r="BZ29" s="37"/>
      <c r="CA29" s="37"/>
      <c r="CB29" s="37"/>
      <c r="CC29" s="37"/>
      <c r="CD29" s="37"/>
      <c r="CE29" s="37"/>
      <c r="CF29" s="37"/>
      <c r="CG29" s="37"/>
      <c r="CH29" s="37">
        <f t="shared" si="41"/>
        <v>1</v>
      </c>
      <c r="CI29" s="38">
        <f t="shared" si="42"/>
        <v>1</v>
      </c>
      <c r="CJ29" s="38">
        <f t="shared" si="43"/>
        <v>18.950000000000003</v>
      </c>
      <c r="CR29" s="38">
        <f t="shared" si="44"/>
        <v>0.6996445230434176</v>
      </c>
      <c r="CS29" s="39">
        <f t="shared" si="45"/>
        <v>-10</v>
      </c>
    </row>
    <row r="30" spans="1:97" s="38" customFormat="1" ht="12.75">
      <c r="A30" s="4" t="s">
        <v>12</v>
      </c>
      <c r="B30" s="4" t="s">
        <v>2</v>
      </c>
      <c r="C30" s="5" t="s">
        <v>21</v>
      </c>
      <c r="D30" s="4"/>
      <c r="E30" s="4" t="s">
        <v>8</v>
      </c>
      <c r="F30" s="4" t="s">
        <v>22</v>
      </c>
      <c r="G30">
        <v>6.3</v>
      </c>
      <c r="H30"/>
      <c r="I30"/>
      <c r="J30"/>
      <c r="K30"/>
      <c r="L30"/>
      <c r="M30"/>
      <c r="N30"/>
      <c r="O30">
        <v>9.3</v>
      </c>
      <c r="P30">
        <v>5.1</v>
      </c>
      <c r="Q30">
        <v>10.7</v>
      </c>
      <c r="R30">
        <v>13.9</v>
      </c>
      <c r="S30">
        <v>3.6</v>
      </c>
      <c r="T30">
        <v>16.9</v>
      </c>
      <c r="U30">
        <v>1</v>
      </c>
      <c r="V30">
        <v>10</v>
      </c>
      <c r="W30">
        <v>10.3</v>
      </c>
      <c r="X30">
        <v>12.3</v>
      </c>
      <c r="Y30">
        <v>12.3</v>
      </c>
      <c r="Z30">
        <v>14.6</v>
      </c>
      <c r="AA30">
        <v>18.8</v>
      </c>
      <c r="AC30" s="38">
        <f t="shared" si="1"/>
        <v>7</v>
      </c>
      <c r="AD30" s="38">
        <f t="shared" si="2"/>
        <v>10.676923076923076</v>
      </c>
      <c r="AF30" s="38">
        <f t="shared" si="3"/>
        <v>0</v>
      </c>
      <c r="AG30" s="38">
        <f t="shared" si="4"/>
        <v>0</v>
      </c>
      <c r="AH30" s="38">
        <f t="shared" si="5"/>
        <v>5</v>
      </c>
      <c r="AI30" s="38">
        <f t="shared" si="6"/>
        <v>5</v>
      </c>
      <c r="AK30" s="38">
        <f t="shared" si="7"/>
        <v>0</v>
      </c>
      <c r="AL30" s="38">
        <f t="shared" si="8"/>
        <v>0</v>
      </c>
      <c r="AM30" s="38">
        <f t="shared" si="9"/>
        <v>1</v>
      </c>
      <c r="AN30" s="38">
        <f t="shared" si="10"/>
        <v>1</v>
      </c>
      <c r="AP30" s="38">
        <f t="shared" si="11"/>
        <v>1</v>
      </c>
      <c r="AQ30" s="38">
        <f t="shared" si="12"/>
        <v>0</v>
      </c>
      <c r="AR30" s="38">
        <f t="shared" si="13"/>
        <v>1</v>
      </c>
      <c r="AS30" s="38">
        <f t="shared" si="14"/>
        <v>0</v>
      </c>
      <c r="AT30" s="38">
        <f t="shared" si="15"/>
        <v>0</v>
      </c>
      <c r="AV30" s="38">
        <f t="shared" si="16"/>
      </c>
      <c r="AW30" s="38">
        <f t="shared" si="17"/>
      </c>
      <c r="AX30" s="38">
        <f t="shared" si="18"/>
        <v>1</v>
      </c>
      <c r="AY30" s="38">
        <f t="shared" si="19"/>
        <v>0</v>
      </c>
      <c r="AZ30" s="38">
        <f t="shared" si="20"/>
        <v>1</v>
      </c>
      <c r="BA30" s="38">
        <f t="shared" si="21"/>
        <v>1</v>
      </c>
      <c r="BB30" s="38">
        <f t="shared" si="22"/>
        <v>1</v>
      </c>
      <c r="BC30" s="38">
        <f t="shared" si="23"/>
        <v>1</v>
      </c>
      <c r="BD30" s="38">
        <f t="shared" si="24"/>
        <v>5</v>
      </c>
      <c r="BG30" s="39">
        <f t="shared" si="25"/>
        <v>0.6186813186813187</v>
      </c>
      <c r="BH30" s="39">
        <f t="shared" si="26"/>
        <v>0.2225080868891311</v>
      </c>
      <c r="BI30" s="39">
        <f t="shared" si="27"/>
        <v>0.4717076286102771</v>
      </c>
      <c r="BM30" s="38">
        <f t="shared" si="28"/>
        <v>-14</v>
      </c>
      <c r="BN30" s="38">
        <f t="shared" si="29"/>
        <v>5</v>
      </c>
      <c r="BO30" s="38">
        <f t="shared" si="30"/>
        <v>1</v>
      </c>
      <c r="BP30" s="38">
        <f t="shared" si="31"/>
        <v>1</v>
      </c>
      <c r="BQ30" s="38">
        <f t="shared" si="32"/>
        <v>0</v>
      </c>
      <c r="BR30" s="38">
        <f t="shared" si="33"/>
        <v>1</v>
      </c>
      <c r="BS30" s="38">
        <f t="shared" si="34"/>
        <v>0</v>
      </c>
      <c r="BT30" s="38">
        <f t="shared" si="35"/>
        <v>0</v>
      </c>
      <c r="BU30" s="38">
        <f t="shared" si="36"/>
        <v>5</v>
      </c>
      <c r="BV30" s="40">
        <f t="shared" si="37"/>
        <v>0</v>
      </c>
      <c r="BW30" s="40">
        <f t="shared" si="38"/>
        <v>0</v>
      </c>
      <c r="BX30" s="40">
        <f t="shared" si="39"/>
        <v>5</v>
      </c>
      <c r="BY30" s="38">
        <f t="shared" si="40"/>
        <v>4</v>
      </c>
      <c r="BZ30" s="37"/>
      <c r="CA30" s="37"/>
      <c r="CB30" s="37"/>
      <c r="CC30" s="37"/>
      <c r="CD30" s="37"/>
      <c r="CE30" s="37"/>
      <c r="CF30" s="37"/>
      <c r="CG30" s="37"/>
      <c r="CH30" s="37">
        <f t="shared" si="41"/>
        <v>1</v>
      </c>
      <c r="CI30" s="38">
        <f t="shared" si="42"/>
        <v>1</v>
      </c>
      <c r="CJ30" s="38">
        <f t="shared" si="43"/>
        <v>16.7</v>
      </c>
      <c r="CR30" s="38">
        <f t="shared" si="44"/>
        <v>0.4717076286102771</v>
      </c>
      <c r="CS30" s="39">
        <f t="shared" si="45"/>
        <v>-10</v>
      </c>
    </row>
    <row r="31" spans="1:97" s="38" customFormat="1" ht="12.75">
      <c r="A31" s="4" t="s">
        <v>12</v>
      </c>
      <c r="B31" s="4" t="s">
        <v>2</v>
      </c>
      <c r="C31" s="5" t="s">
        <v>23</v>
      </c>
      <c r="D31" s="4"/>
      <c r="E31" s="4" t="s">
        <v>8</v>
      </c>
      <c r="F31" s="4" t="s">
        <v>24</v>
      </c>
      <c r="G31">
        <v>6.3</v>
      </c>
      <c r="H31"/>
      <c r="I31"/>
      <c r="J31"/>
      <c r="K31"/>
      <c r="L31"/>
      <c r="M31"/>
      <c r="N31"/>
      <c r="O31">
        <v>-0.4</v>
      </c>
      <c r="P31">
        <v>7.1</v>
      </c>
      <c r="Q31"/>
      <c r="R31"/>
      <c r="S31"/>
      <c r="T31"/>
      <c r="U31"/>
      <c r="V31"/>
      <c r="W31"/>
      <c r="X31">
        <v>-1.3</v>
      </c>
      <c r="Y31">
        <v>5.9</v>
      </c>
      <c r="Z31">
        <v>13.4</v>
      </c>
      <c r="AA31">
        <v>16.9</v>
      </c>
      <c r="AC31" s="38">
        <f t="shared" si="1"/>
        <v>14</v>
      </c>
      <c r="AD31" s="38">
        <f t="shared" si="2"/>
        <v>6.933333333333334</v>
      </c>
      <c r="AF31" s="38">
        <f t="shared" si="3"/>
        <v>0</v>
      </c>
      <c r="AG31" s="38">
        <f t="shared" si="4"/>
        <v>0</v>
      </c>
      <c r="AH31" s="38">
        <f t="shared" si="5"/>
        <v>0</v>
      </c>
      <c r="AI31" s="38">
        <f t="shared" si="6"/>
        <v>0</v>
      </c>
      <c r="AK31" s="38">
        <f t="shared" si="7"/>
        <v>0</v>
      </c>
      <c r="AL31" s="38">
        <f t="shared" si="8"/>
        <v>1</v>
      </c>
      <c r="AM31" s="38">
        <f t="shared" si="9"/>
        <v>2.5</v>
      </c>
      <c r="AN31" s="38">
        <f t="shared" si="10"/>
        <v>3.5</v>
      </c>
      <c r="AP31" s="38">
        <f t="shared" si="11"/>
        <v>0</v>
      </c>
      <c r="AQ31" s="38">
        <f t="shared" si="12"/>
        <v>0</v>
      </c>
      <c r="AR31" s="38">
        <f t="shared" si="13"/>
        <v>1</v>
      </c>
      <c r="AS31" s="38">
        <f t="shared" si="14"/>
        <v>1</v>
      </c>
      <c r="AT31" s="38">
        <f t="shared" si="15"/>
        <v>0</v>
      </c>
      <c r="AV31" s="38">
        <f t="shared" si="16"/>
      </c>
      <c r="AW31" s="38">
        <f t="shared" si="17"/>
      </c>
      <c r="AX31" s="38">
        <f t="shared" si="18"/>
      </c>
      <c r="AY31" s="38">
        <f t="shared" si="19"/>
      </c>
      <c r="AZ31" s="38">
        <f t="shared" si="20"/>
      </c>
      <c r="BA31" s="38">
        <f t="shared" si="21"/>
        <v>1</v>
      </c>
      <c r="BB31" s="38">
        <f t="shared" si="22"/>
        <v>1</v>
      </c>
      <c r="BC31" s="38">
        <f t="shared" si="23"/>
        <v>1</v>
      </c>
      <c r="BD31" s="38">
        <f t="shared" si="24"/>
        <v>3</v>
      </c>
      <c r="BG31" s="39">
        <f t="shared" si="25"/>
        <v>0.7668667466986794</v>
      </c>
      <c r="BH31" s="39">
        <f t="shared" si="26"/>
        <v>0.3094830169002808</v>
      </c>
      <c r="BI31" s="39">
        <f t="shared" si="27"/>
        <v>0.5563119780305659</v>
      </c>
      <c r="BM31" s="38">
        <f t="shared" si="28"/>
        <v>-28</v>
      </c>
      <c r="BN31" s="38">
        <f t="shared" si="29"/>
        <v>0</v>
      </c>
      <c r="BO31" s="38">
        <f t="shared" si="30"/>
        <v>3.5</v>
      </c>
      <c r="BP31" s="38">
        <f t="shared" si="31"/>
        <v>0</v>
      </c>
      <c r="BQ31" s="38">
        <f t="shared" si="32"/>
        <v>0</v>
      </c>
      <c r="BR31" s="38">
        <f t="shared" si="33"/>
        <v>1</v>
      </c>
      <c r="BS31" s="38">
        <f t="shared" si="34"/>
        <v>1</v>
      </c>
      <c r="BT31" s="38">
        <f t="shared" si="35"/>
        <v>0</v>
      </c>
      <c r="BU31" s="38">
        <f t="shared" si="36"/>
        <v>3</v>
      </c>
      <c r="BV31" s="40">
        <f t="shared" si="37"/>
        <v>0</v>
      </c>
      <c r="BW31" s="40">
        <f t="shared" si="38"/>
        <v>5</v>
      </c>
      <c r="BX31" s="40">
        <f t="shared" si="39"/>
        <v>10</v>
      </c>
      <c r="BY31" s="38">
        <f t="shared" si="40"/>
        <v>-4.5</v>
      </c>
      <c r="BZ31" s="37"/>
      <c r="CA31" s="37"/>
      <c r="CB31" s="37"/>
      <c r="CC31" s="37"/>
      <c r="CD31" s="37"/>
      <c r="CE31" s="37"/>
      <c r="CF31" s="37"/>
      <c r="CG31" s="37"/>
      <c r="CH31" s="37">
        <f t="shared" si="41"/>
        <v>1</v>
      </c>
      <c r="CI31" s="38">
        <f t="shared" si="42"/>
        <v>1</v>
      </c>
      <c r="CJ31" s="38">
        <f t="shared" si="43"/>
        <v>15.149999999999999</v>
      </c>
      <c r="CR31" s="38">
        <f t="shared" si="44"/>
        <v>0.5563119780305659</v>
      </c>
      <c r="CS31" s="39">
        <f t="shared" si="45"/>
        <v>-10</v>
      </c>
    </row>
    <row r="32" spans="1:97" s="38" customFormat="1" ht="12.75">
      <c r="A32" s="4" t="s">
        <v>12</v>
      </c>
      <c r="B32" s="4" t="s">
        <v>2</v>
      </c>
      <c r="C32" s="5" t="s">
        <v>30</v>
      </c>
      <c r="D32" s="4"/>
      <c r="E32" s="4" t="s">
        <v>8</v>
      </c>
      <c r="F32" s="4" t="s">
        <v>31</v>
      </c>
      <c r="G32">
        <v>6.3</v>
      </c>
      <c r="H32"/>
      <c r="I32"/>
      <c r="J32"/>
      <c r="K32"/>
      <c r="L32"/>
      <c r="M32"/>
      <c r="N32"/>
      <c r="O32"/>
      <c r="P32"/>
      <c r="Q32">
        <v>8.9</v>
      </c>
      <c r="R32">
        <v>11.7</v>
      </c>
      <c r="S32">
        <v>12</v>
      </c>
      <c r="T32">
        <v>14.3</v>
      </c>
      <c r="U32">
        <v>14.6</v>
      </c>
      <c r="V32">
        <v>17.4</v>
      </c>
      <c r="W32">
        <v>15.9</v>
      </c>
      <c r="X32">
        <v>15.4</v>
      </c>
      <c r="Y32">
        <v>14.4</v>
      </c>
      <c r="Z32">
        <v>7.2</v>
      </c>
      <c r="AA32">
        <v>10.8</v>
      </c>
      <c r="AC32" s="38">
        <f t="shared" si="1"/>
        <v>9</v>
      </c>
      <c r="AD32" s="38">
        <f t="shared" si="2"/>
        <v>12.963636363636367</v>
      </c>
      <c r="AF32" s="38">
        <f t="shared" si="3"/>
        <v>0</v>
      </c>
      <c r="AG32" s="38">
        <f t="shared" si="4"/>
        <v>0</v>
      </c>
      <c r="AH32" s="38">
        <f t="shared" si="5"/>
        <v>0</v>
      </c>
      <c r="AI32" s="38">
        <f t="shared" si="6"/>
        <v>0</v>
      </c>
      <c r="AK32" s="38">
        <f t="shared" si="7"/>
        <v>0</v>
      </c>
      <c r="AL32" s="38">
        <f t="shared" si="8"/>
        <v>0</v>
      </c>
      <c r="AM32" s="38">
        <f t="shared" si="9"/>
        <v>0</v>
      </c>
      <c r="AN32" s="38">
        <f t="shared" si="10"/>
        <v>0</v>
      </c>
      <c r="AP32" s="38">
        <f t="shared" si="11"/>
        <v>0</v>
      </c>
      <c r="AQ32" s="38">
        <f t="shared" si="12"/>
        <v>0</v>
      </c>
      <c r="AR32" s="38">
        <f t="shared" si="13"/>
        <v>0</v>
      </c>
      <c r="AS32" s="38">
        <f t="shared" si="14"/>
        <v>0</v>
      </c>
      <c r="AT32" s="38">
        <f t="shared" si="15"/>
        <v>0</v>
      </c>
      <c r="AV32" s="38">
        <f t="shared" si="16"/>
      </c>
      <c r="AW32" s="38">
        <f t="shared" si="17"/>
      </c>
      <c r="AX32" s="38">
        <f t="shared" si="18"/>
        <v>1</v>
      </c>
      <c r="AY32" s="38">
        <f t="shared" si="19"/>
        <v>1</v>
      </c>
      <c r="AZ32" s="38">
        <f t="shared" si="20"/>
        <v>0</v>
      </c>
      <c r="BA32" s="38">
        <f t="shared" si="21"/>
        <v>0</v>
      </c>
      <c r="BB32" s="38">
        <f t="shared" si="22"/>
        <v>0</v>
      </c>
      <c r="BC32" s="38">
        <f t="shared" si="23"/>
        <v>0</v>
      </c>
      <c r="BD32" s="38">
        <f t="shared" si="24"/>
        <v>2</v>
      </c>
      <c r="BG32" s="39">
        <f t="shared" si="25"/>
        <v>0.020000000000000108</v>
      </c>
      <c r="BH32" s="39">
        <f t="shared" si="26"/>
        <v>0.0004503330976217995</v>
      </c>
      <c r="BI32" s="39">
        <f t="shared" si="27"/>
        <v>0.0212210531694777</v>
      </c>
      <c r="BM32" s="38">
        <f t="shared" si="28"/>
        <v>-18</v>
      </c>
      <c r="BN32" s="38">
        <f t="shared" si="29"/>
        <v>0</v>
      </c>
      <c r="BO32" s="38">
        <f t="shared" si="30"/>
        <v>0</v>
      </c>
      <c r="BP32" s="38">
        <f t="shared" si="31"/>
        <v>0</v>
      </c>
      <c r="BQ32" s="38">
        <f t="shared" si="32"/>
        <v>0</v>
      </c>
      <c r="BR32" s="38">
        <f t="shared" si="33"/>
        <v>0</v>
      </c>
      <c r="BS32" s="38">
        <f t="shared" si="34"/>
        <v>0</v>
      </c>
      <c r="BT32" s="38">
        <f t="shared" si="35"/>
        <v>0</v>
      </c>
      <c r="BU32" s="38">
        <f t="shared" si="36"/>
        <v>2</v>
      </c>
      <c r="BV32" s="40">
        <f t="shared" si="37"/>
        <v>0</v>
      </c>
      <c r="BW32" s="40">
        <f t="shared" si="38"/>
        <v>0</v>
      </c>
      <c r="BX32" s="40">
        <f t="shared" si="39"/>
        <v>0</v>
      </c>
      <c r="BY32" s="38">
        <f t="shared" si="40"/>
        <v>-16</v>
      </c>
      <c r="BZ32" s="37"/>
      <c r="CA32" s="37"/>
      <c r="CB32" s="37"/>
      <c r="CC32" s="37"/>
      <c r="CD32" s="37"/>
      <c r="CE32" s="37"/>
      <c r="CF32" s="37"/>
      <c r="CG32" s="37"/>
      <c r="CH32" s="37">
        <f t="shared" si="41"/>
        <v>0</v>
      </c>
      <c r="CI32" s="38">
        <f t="shared" si="42"/>
        <v>0</v>
      </c>
      <c r="CJ32" s="38">
        <f t="shared" si="43"/>
        <v>9</v>
      </c>
      <c r="CR32" s="38">
        <f t="shared" si="44"/>
        <v>0.0212210531694777</v>
      </c>
      <c r="CS32" s="39">
        <f t="shared" si="45"/>
        <v>-10</v>
      </c>
    </row>
    <row r="33" spans="1:97" s="38" customFormat="1" ht="12.75">
      <c r="A33" s="4" t="s">
        <v>12</v>
      </c>
      <c r="B33" s="4" t="s">
        <v>2</v>
      </c>
      <c r="C33" s="5" t="s">
        <v>32</v>
      </c>
      <c r="D33" s="4"/>
      <c r="E33" s="4" t="s">
        <v>8</v>
      </c>
      <c r="F33" s="4" t="s">
        <v>33</v>
      </c>
      <c r="G33">
        <v>6.3</v>
      </c>
      <c r="H33"/>
      <c r="I33"/>
      <c r="J33"/>
      <c r="K33"/>
      <c r="L33"/>
      <c r="M33"/>
      <c r="N33"/>
      <c r="O33"/>
      <c r="P33"/>
      <c r="Q33">
        <v>8.9</v>
      </c>
      <c r="R33">
        <v>15.9</v>
      </c>
      <c r="S33">
        <v>11.8</v>
      </c>
      <c r="T33">
        <v>12</v>
      </c>
      <c r="U33">
        <v>10.1</v>
      </c>
      <c r="V33">
        <v>13.8</v>
      </c>
      <c r="W33">
        <v>14.2</v>
      </c>
      <c r="X33">
        <v>12.5</v>
      </c>
      <c r="Y33">
        <v>11.3</v>
      </c>
      <c r="Z33"/>
      <c r="AA33">
        <v>13.7</v>
      </c>
      <c r="AC33" s="38">
        <f t="shared" si="1"/>
        <v>10</v>
      </c>
      <c r="AD33" s="38">
        <f t="shared" si="2"/>
        <v>12.42</v>
      </c>
      <c r="AF33" s="38">
        <f t="shared" si="3"/>
        <v>0</v>
      </c>
      <c r="AG33" s="38">
        <f t="shared" si="4"/>
        <v>0</v>
      </c>
      <c r="AH33" s="38">
        <f t="shared" si="5"/>
        <v>0</v>
      </c>
      <c r="AI33" s="38">
        <f t="shared" si="6"/>
        <v>0</v>
      </c>
      <c r="AK33" s="38">
        <f t="shared" si="7"/>
        <v>0</v>
      </c>
      <c r="AL33" s="38">
        <f t="shared" si="8"/>
        <v>0</v>
      </c>
      <c r="AM33" s="38">
        <f t="shared" si="9"/>
        <v>0</v>
      </c>
      <c r="AN33" s="38">
        <f t="shared" si="10"/>
        <v>0</v>
      </c>
      <c r="AP33" s="38">
        <f t="shared" si="11"/>
        <v>0</v>
      </c>
      <c r="AQ33" s="38">
        <f t="shared" si="12"/>
        <v>0</v>
      </c>
      <c r="AR33" s="38">
        <f t="shared" si="13"/>
        <v>0</v>
      </c>
      <c r="AS33" s="38">
        <f t="shared" si="14"/>
        <v>0</v>
      </c>
      <c r="AT33" s="38">
        <f t="shared" si="15"/>
        <v>0</v>
      </c>
      <c r="AV33" s="38">
        <f t="shared" si="16"/>
      </c>
      <c r="AW33" s="38">
        <f t="shared" si="17"/>
      </c>
      <c r="AX33" s="38">
        <f t="shared" si="18"/>
        <v>1</v>
      </c>
      <c r="AY33" s="38">
        <f t="shared" si="19"/>
        <v>1</v>
      </c>
      <c r="AZ33" s="38">
        <f t="shared" si="20"/>
        <v>1</v>
      </c>
      <c r="BA33" s="38">
        <f t="shared" si="21"/>
        <v>0</v>
      </c>
      <c r="BB33" s="38">
        <f t="shared" si="22"/>
        <v>1</v>
      </c>
      <c r="BC33" s="38">
        <f t="shared" si="23"/>
        <v>0</v>
      </c>
      <c r="BD33" s="38">
        <f t="shared" si="24"/>
        <v>4</v>
      </c>
      <c r="BG33" s="39">
        <f t="shared" si="25"/>
        <v>0.14805194805194796</v>
      </c>
      <c r="BH33" s="39">
        <f t="shared" si="26"/>
        <v>0.052721539185512485</v>
      </c>
      <c r="BI33" s="39">
        <f t="shared" si="27"/>
        <v>0.22961171395534785</v>
      </c>
      <c r="BM33" s="38">
        <f t="shared" si="28"/>
        <v>-20</v>
      </c>
      <c r="BN33" s="38">
        <f t="shared" si="29"/>
        <v>0</v>
      </c>
      <c r="BO33" s="38">
        <f t="shared" si="30"/>
        <v>0</v>
      </c>
      <c r="BP33" s="38">
        <f t="shared" si="31"/>
        <v>0</v>
      </c>
      <c r="BQ33" s="38">
        <f t="shared" si="32"/>
        <v>0</v>
      </c>
      <c r="BR33" s="38">
        <f t="shared" si="33"/>
        <v>0</v>
      </c>
      <c r="BS33" s="38">
        <f t="shared" si="34"/>
        <v>0</v>
      </c>
      <c r="BT33" s="38">
        <f t="shared" si="35"/>
        <v>0</v>
      </c>
      <c r="BU33" s="38">
        <f t="shared" si="36"/>
        <v>4</v>
      </c>
      <c r="BV33" s="40">
        <f t="shared" si="37"/>
        <v>0</v>
      </c>
      <c r="BW33" s="40">
        <f t="shared" si="38"/>
        <v>0</v>
      </c>
      <c r="BX33" s="40">
        <f t="shared" si="39"/>
        <v>0</v>
      </c>
      <c r="BY33" s="38">
        <f t="shared" si="40"/>
        <v>-16</v>
      </c>
      <c r="BZ33" s="37"/>
      <c r="CA33" s="37"/>
      <c r="CB33" s="37"/>
      <c r="CC33" s="37"/>
      <c r="CD33" s="37"/>
      <c r="CE33" s="37"/>
      <c r="CF33" s="37"/>
      <c r="CG33" s="37"/>
      <c r="CH33" s="37">
        <f t="shared" si="41"/>
        <v>0</v>
      </c>
      <c r="CI33" s="38">
        <f t="shared" si="42"/>
        <v>0</v>
      </c>
      <c r="CJ33" s="38">
        <f t="shared" si="43"/>
        <v>13.7</v>
      </c>
      <c r="CR33" s="38">
        <f t="shared" si="44"/>
        <v>0.22961171395534785</v>
      </c>
      <c r="CS33" s="39">
        <f t="shared" si="45"/>
        <v>-10</v>
      </c>
    </row>
    <row r="34" spans="1:97" s="38" customFormat="1" ht="12.75">
      <c r="A34" s="4" t="s">
        <v>12</v>
      </c>
      <c r="B34" s="4" t="s">
        <v>2</v>
      </c>
      <c r="C34" s="5" t="s">
        <v>541</v>
      </c>
      <c r="D34" s="4"/>
      <c r="E34" s="4" t="s">
        <v>8</v>
      </c>
      <c r="F34" s="4"/>
      <c r="G34">
        <v>6.3</v>
      </c>
      <c r="H34"/>
      <c r="I34"/>
      <c r="J34"/>
      <c r="K34"/>
      <c r="L34"/>
      <c r="M34"/>
      <c r="N34"/>
      <c r="O34"/>
      <c r="P34"/>
      <c r="Q34">
        <v>3.4</v>
      </c>
      <c r="R34">
        <v>12.8</v>
      </c>
      <c r="S34">
        <v>11.6</v>
      </c>
      <c r="T34">
        <v>12.9</v>
      </c>
      <c r="U34">
        <v>15.1</v>
      </c>
      <c r="V34">
        <v>16.6</v>
      </c>
      <c r="W34">
        <v>15.6</v>
      </c>
      <c r="X34">
        <v>15</v>
      </c>
      <c r="Y34">
        <v>13.8</v>
      </c>
      <c r="Z34">
        <v>8.2</v>
      </c>
      <c r="AA34">
        <v>9.8</v>
      </c>
      <c r="AC34" s="38">
        <f t="shared" si="1"/>
        <v>9</v>
      </c>
      <c r="AD34" s="38">
        <f t="shared" si="2"/>
        <v>12.254545454545456</v>
      </c>
      <c r="AF34" s="38">
        <f t="shared" si="3"/>
        <v>0</v>
      </c>
      <c r="AG34" s="38">
        <f t="shared" si="4"/>
        <v>0</v>
      </c>
      <c r="AH34" s="38">
        <f t="shared" si="5"/>
        <v>0</v>
      </c>
      <c r="AI34" s="38">
        <f t="shared" si="6"/>
        <v>0</v>
      </c>
      <c r="AK34" s="38">
        <f t="shared" si="7"/>
        <v>0</v>
      </c>
      <c r="AL34" s="38">
        <f t="shared" si="8"/>
        <v>0</v>
      </c>
      <c r="AM34" s="38">
        <f t="shared" si="9"/>
        <v>0</v>
      </c>
      <c r="AN34" s="38">
        <f t="shared" si="10"/>
        <v>0</v>
      </c>
      <c r="AP34" s="38">
        <f t="shared" si="11"/>
        <v>0</v>
      </c>
      <c r="AQ34" s="38">
        <f t="shared" si="12"/>
        <v>0</v>
      </c>
      <c r="AR34" s="38">
        <f t="shared" si="13"/>
        <v>0</v>
      </c>
      <c r="AS34" s="38">
        <f t="shared" si="14"/>
        <v>0</v>
      </c>
      <c r="AT34" s="38">
        <f t="shared" si="15"/>
        <v>0</v>
      </c>
      <c r="AV34" s="38">
        <f t="shared" si="16"/>
      </c>
      <c r="AW34" s="38">
        <f t="shared" si="17"/>
      </c>
      <c r="AX34" s="38">
        <f t="shared" si="18"/>
        <v>1</v>
      </c>
      <c r="AY34" s="38">
        <f t="shared" si="19"/>
        <v>1</v>
      </c>
      <c r="AZ34" s="38">
        <f t="shared" si="20"/>
        <v>0</v>
      </c>
      <c r="BA34" s="38">
        <f t="shared" si="21"/>
        <v>0</v>
      </c>
      <c r="BB34" s="38">
        <f t="shared" si="22"/>
        <v>0</v>
      </c>
      <c r="BC34" s="38">
        <f t="shared" si="23"/>
        <v>0</v>
      </c>
      <c r="BD34" s="38">
        <f t="shared" si="24"/>
        <v>2</v>
      </c>
      <c r="BG34" s="39">
        <f t="shared" si="25"/>
        <v>0.22636363636363635</v>
      </c>
      <c r="BH34" s="39">
        <f t="shared" si="26"/>
        <v>0.03754951004736006</v>
      </c>
      <c r="BI34" s="39">
        <f t="shared" si="27"/>
        <v>0.19377695953688628</v>
      </c>
      <c r="BM34" s="38">
        <f t="shared" si="28"/>
        <v>-18</v>
      </c>
      <c r="BN34" s="38">
        <f t="shared" si="29"/>
        <v>0</v>
      </c>
      <c r="BO34" s="38">
        <f t="shared" si="30"/>
        <v>0</v>
      </c>
      <c r="BP34" s="38">
        <f t="shared" si="31"/>
        <v>0</v>
      </c>
      <c r="BQ34" s="38">
        <f t="shared" si="32"/>
        <v>0</v>
      </c>
      <c r="BR34" s="38">
        <f t="shared" si="33"/>
        <v>0</v>
      </c>
      <c r="BS34" s="38">
        <f t="shared" si="34"/>
        <v>0</v>
      </c>
      <c r="BT34" s="38">
        <f t="shared" si="35"/>
        <v>0</v>
      </c>
      <c r="BU34" s="38">
        <f t="shared" si="36"/>
        <v>2</v>
      </c>
      <c r="BV34" s="40">
        <f t="shared" si="37"/>
        <v>0</v>
      </c>
      <c r="BW34" s="40">
        <f t="shared" si="38"/>
        <v>0</v>
      </c>
      <c r="BX34" s="40">
        <f t="shared" si="39"/>
        <v>0</v>
      </c>
      <c r="BY34" s="38">
        <f t="shared" si="40"/>
        <v>-16</v>
      </c>
      <c r="BZ34" s="37"/>
      <c r="CA34" s="37"/>
      <c r="CB34" s="37"/>
      <c r="CC34" s="37"/>
      <c r="CD34" s="37"/>
      <c r="CE34" s="37"/>
      <c r="CF34" s="37"/>
      <c r="CG34" s="37"/>
      <c r="CH34" s="37">
        <f t="shared" si="41"/>
        <v>0</v>
      </c>
      <c r="CI34" s="38">
        <f t="shared" si="42"/>
        <v>0</v>
      </c>
      <c r="CJ34" s="38">
        <f t="shared" si="43"/>
        <v>9</v>
      </c>
      <c r="CR34" s="38">
        <f t="shared" si="44"/>
        <v>0.19377695953688628</v>
      </c>
      <c r="CS34" s="39">
        <f t="shared" si="45"/>
        <v>-10</v>
      </c>
    </row>
    <row r="35" spans="1:97" s="38" customFormat="1" ht="12.75">
      <c r="A35" s="4" t="s">
        <v>12</v>
      </c>
      <c r="B35" s="4" t="s">
        <v>2</v>
      </c>
      <c r="C35" s="5" t="s">
        <v>542</v>
      </c>
      <c r="D35" s="4"/>
      <c r="E35" s="4" t="s">
        <v>8</v>
      </c>
      <c r="F35" s="4"/>
      <c r="G35">
        <v>6.3</v>
      </c>
      <c r="H35"/>
      <c r="I35"/>
      <c r="J35"/>
      <c r="K35"/>
      <c r="L35"/>
      <c r="M35"/>
      <c r="N35"/>
      <c r="O35"/>
      <c r="P35"/>
      <c r="Q35"/>
      <c r="R35">
        <v>14.3</v>
      </c>
      <c r="S35">
        <v>13</v>
      </c>
      <c r="T35">
        <v>11.4</v>
      </c>
      <c r="U35">
        <v>15.2</v>
      </c>
      <c r="V35">
        <v>16.7</v>
      </c>
      <c r="W35">
        <v>15.6</v>
      </c>
      <c r="X35">
        <v>14.3</v>
      </c>
      <c r="Y35">
        <v>14</v>
      </c>
      <c r="Z35">
        <v>7.9</v>
      </c>
      <c r="AA35">
        <v>10.1</v>
      </c>
      <c r="AC35" s="38">
        <f t="shared" si="1"/>
        <v>10</v>
      </c>
      <c r="AD35" s="38">
        <f t="shared" si="2"/>
        <v>13.25</v>
      </c>
      <c r="AF35" s="38">
        <f t="shared" si="3"/>
        <v>0</v>
      </c>
      <c r="AG35" s="38">
        <f t="shared" si="4"/>
        <v>0</v>
      </c>
      <c r="AH35" s="38">
        <f t="shared" si="5"/>
        <v>0</v>
      </c>
      <c r="AI35" s="38">
        <f t="shared" si="6"/>
        <v>0</v>
      </c>
      <c r="AK35" s="38">
        <f t="shared" si="7"/>
        <v>0</v>
      </c>
      <c r="AL35" s="38">
        <f t="shared" si="8"/>
        <v>0</v>
      </c>
      <c r="AM35" s="38">
        <f t="shared" si="9"/>
        <v>0</v>
      </c>
      <c r="AN35" s="38">
        <f t="shared" si="10"/>
        <v>0</v>
      </c>
      <c r="AP35" s="38">
        <f t="shared" si="11"/>
        <v>0</v>
      </c>
      <c r="AQ35" s="38">
        <f t="shared" si="12"/>
        <v>0</v>
      </c>
      <c r="AR35" s="38">
        <f t="shared" si="13"/>
        <v>0</v>
      </c>
      <c r="AS35" s="38">
        <f t="shared" si="14"/>
        <v>0</v>
      </c>
      <c r="AT35" s="38">
        <f t="shared" si="15"/>
        <v>0</v>
      </c>
      <c r="AV35" s="38">
        <f t="shared" si="16"/>
      </c>
      <c r="AW35" s="38">
        <f t="shared" si="17"/>
      </c>
      <c r="AX35" s="38">
        <f t="shared" si="18"/>
      </c>
      <c r="AY35" s="38">
        <f t="shared" si="19"/>
        <v>1</v>
      </c>
      <c r="AZ35" s="38">
        <f t="shared" si="20"/>
        <v>0</v>
      </c>
      <c r="BA35" s="38">
        <f t="shared" si="21"/>
        <v>0</v>
      </c>
      <c r="BB35" s="38">
        <f t="shared" si="22"/>
        <v>0</v>
      </c>
      <c r="BC35" s="38">
        <f t="shared" si="23"/>
        <v>0</v>
      </c>
      <c r="BD35" s="38">
        <f t="shared" si="24"/>
        <v>1</v>
      </c>
      <c r="BG35" s="39">
        <f t="shared" si="25"/>
        <v>-0.38969696969696976</v>
      </c>
      <c r="BH35" s="39">
        <f t="shared" si="26"/>
        <v>0.18975778229091383</v>
      </c>
      <c r="BI35" s="39">
        <f t="shared" si="27"/>
        <v>-0.4356119629795695</v>
      </c>
      <c r="BM35" s="38">
        <f t="shared" si="28"/>
        <v>-20</v>
      </c>
      <c r="BN35" s="38">
        <f t="shared" si="29"/>
        <v>0</v>
      </c>
      <c r="BO35" s="38">
        <f t="shared" si="30"/>
        <v>0</v>
      </c>
      <c r="BP35" s="38">
        <f t="shared" si="31"/>
        <v>0</v>
      </c>
      <c r="BQ35" s="38">
        <f t="shared" si="32"/>
        <v>0</v>
      </c>
      <c r="BR35" s="38">
        <f t="shared" si="33"/>
        <v>0</v>
      </c>
      <c r="BS35" s="38">
        <f t="shared" si="34"/>
        <v>0</v>
      </c>
      <c r="BT35" s="38">
        <f t="shared" si="35"/>
        <v>0</v>
      </c>
      <c r="BU35" s="38">
        <f t="shared" si="36"/>
        <v>1</v>
      </c>
      <c r="BV35" s="40">
        <f t="shared" si="37"/>
        <v>0</v>
      </c>
      <c r="BW35" s="40">
        <f t="shared" si="38"/>
        <v>0</v>
      </c>
      <c r="BX35" s="40">
        <f t="shared" si="39"/>
        <v>-10</v>
      </c>
      <c r="BY35" s="38">
        <f t="shared" si="40"/>
        <v>-29</v>
      </c>
      <c r="BZ35" s="37"/>
      <c r="CA35" s="37"/>
      <c r="CB35" s="37"/>
      <c r="CC35" s="37"/>
      <c r="CD35" s="37"/>
      <c r="CE35" s="37"/>
      <c r="CF35" s="37"/>
      <c r="CG35" s="37"/>
      <c r="CH35" s="37">
        <f t="shared" si="41"/>
        <v>0</v>
      </c>
      <c r="CI35" s="38">
        <f t="shared" si="42"/>
        <v>0</v>
      </c>
      <c r="CJ35" s="38">
        <f t="shared" si="43"/>
        <v>9</v>
      </c>
      <c r="CR35" s="38">
        <f t="shared" si="44"/>
        <v>-0.4356119629795695</v>
      </c>
      <c r="CS35" s="39">
        <f t="shared" si="45"/>
        <v>-10</v>
      </c>
    </row>
    <row r="36" spans="1:97" s="38" customFormat="1" ht="12.75">
      <c r="A36" s="4" t="s">
        <v>12</v>
      </c>
      <c r="B36" s="4" t="s">
        <v>2</v>
      </c>
      <c r="C36" s="5" t="s">
        <v>545</v>
      </c>
      <c r="D36" s="4"/>
      <c r="E36" s="4" t="s">
        <v>8</v>
      </c>
      <c r="F36" s="4"/>
      <c r="G36">
        <v>6.3</v>
      </c>
      <c r="H36"/>
      <c r="I36"/>
      <c r="J36"/>
      <c r="K36"/>
      <c r="L36"/>
      <c r="M36"/>
      <c r="N36"/>
      <c r="O36"/>
      <c r="P36"/>
      <c r="Q36">
        <v>2.1</v>
      </c>
      <c r="R36">
        <v>1.9</v>
      </c>
      <c r="S36">
        <v>2.2</v>
      </c>
      <c r="T36"/>
      <c r="U36"/>
      <c r="V36">
        <v>-0.2</v>
      </c>
      <c r="W36">
        <v>0.6</v>
      </c>
      <c r="X36">
        <v>0.9</v>
      </c>
      <c r="Y36">
        <v>8.2</v>
      </c>
      <c r="Z36">
        <v>8.3</v>
      </c>
      <c r="AA36">
        <v>18.2</v>
      </c>
      <c r="AC36" s="38">
        <f t="shared" si="1"/>
        <v>11</v>
      </c>
      <c r="AD36" s="38">
        <f t="shared" si="2"/>
        <v>4.688888888888889</v>
      </c>
      <c r="AF36" s="38">
        <f t="shared" si="3"/>
        <v>0</v>
      </c>
      <c r="AG36" s="38">
        <f t="shared" si="4"/>
        <v>0</v>
      </c>
      <c r="AH36" s="38">
        <f t="shared" si="5"/>
        <v>5</v>
      </c>
      <c r="AI36" s="38">
        <f t="shared" si="6"/>
        <v>5</v>
      </c>
      <c r="AK36" s="38">
        <f t="shared" si="7"/>
        <v>1</v>
      </c>
      <c r="AL36" s="38">
        <f t="shared" si="8"/>
        <v>1</v>
      </c>
      <c r="AM36" s="38">
        <f t="shared" si="9"/>
        <v>5</v>
      </c>
      <c r="AN36" s="38">
        <f t="shared" si="10"/>
        <v>7</v>
      </c>
      <c r="AP36" s="38">
        <f t="shared" si="11"/>
        <v>0</v>
      </c>
      <c r="AQ36" s="38">
        <f t="shared" si="12"/>
        <v>0</v>
      </c>
      <c r="AR36" s="38">
        <f t="shared" si="13"/>
        <v>1</v>
      </c>
      <c r="AS36" s="38">
        <f t="shared" si="14"/>
        <v>1</v>
      </c>
      <c r="AT36" s="38">
        <f t="shared" si="15"/>
        <v>1</v>
      </c>
      <c r="AV36" s="38">
        <f t="shared" si="16"/>
      </c>
      <c r="AW36" s="38">
        <f t="shared" si="17"/>
      </c>
      <c r="AX36" s="38">
        <f t="shared" si="18"/>
        <v>0</v>
      </c>
      <c r="AY36" s="38">
        <f t="shared" si="19"/>
        <v>0</v>
      </c>
      <c r="AZ36" s="38">
        <f t="shared" si="20"/>
        <v>1</v>
      </c>
      <c r="BA36" s="38">
        <f t="shared" si="21"/>
        <v>1</v>
      </c>
      <c r="BB36" s="38">
        <f t="shared" si="22"/>
        <v>1</v>
      </c>
      <c r="BC36" s="38">
        <f t="shared" si="23"/>
        <v>1</v>
      </c>
      <c r="BD36" s="38">
        <f t="shared" si="24"/>
        <v>4</v>
      </c>
      <c r="BG36" s="39">
        <f t="shared" si="25"/>
        <v>1.0810897435897435</v>
      </c>
      <c r="BH36" s="39">
        <f t="shared" si="26"/>
        <v>0.4286454835738373</v>
      </c>
      <c r="BI36" s="39">
        <f t="shared" si="27"/>
        <v>0.6547102287072024</v>
      </c>
      <c r="BM36" s="38">
        <f t="shared" si="28"/>
        <v>-22</v>
      </c>
      <c r="BN36" s="38">
        <f t="shared" si="29"/>
        <v>5</v>
      </c>
      <c r="BO36" s="38">
        <f t="shared" si="30"/>
        <v>7</v>
      </c>
      <c r="BP36" s="38">
        <f t="shared" si="31"/>
        <v>0</v>
      </c>
      <c r="BQ36" s="38">
        <f t="shared" si="32"/>
        <v>0</v>
      </c>
      <c r="BR36" s="38">
        <f t="shared" si="33"/>
        <v>1</v>
      </c>
      <c r="BS36" s="38">
        <f t="shared" si="34"/>
        <v>1</v>
      </c>
      <c r="BT36" s="38">
        <f t="shared" si="35"/>
        <v>1</v>
      </c>
      <c r="BU36" s="38">
        <f t="shared" si="36"/>
        <v>4</v>
      </c>
      <c r="BV36" s="40">
        <f t="shared" si="37"/>
        <v>0</v>
      </c>
      <c r="BW36" s="40">
        <f t="shared" si="38"/>
        <v>5</v>
      </c>
      <c r="BX36" s="40">
        <f t="shared" si="39"/>
        <v>10</v>
      </c>
      <c r="BY36" s="38">
        <f t="shared" si="40"/>
        <v>12</v>
      </c>
      <c r="BZ36" s="37"/>
      <c r="CA36" s="37"/>
      <c r="CB36" s="37"/>
      <c r="CC36" s="37"/>
      <c r="CD36" s="37"/>
      <c r="CE36" s="37"/>
      <c r="CF36" s="37"/>
      <c r="CG36" s="37"/>
      <c r="CH36" s="37">
        <f t="shared" si="41"/>
        <v>1</v>
      </c>
      <c r="CI36" s="38">
        <f t="shared" si="42"/>
        <v>1</v>
      </c>
      <c r="CJ36" s="38">
        <f t="shared" si="43"/>
        <v>13.25</v>
      </c>
      <c r="CR36" s="38">
        <f t="shared" si="44"/>
        <v>0.6547102287072024</v>
      </c>
      <c r="CS36" s="39">
        <f t="shared" si="45"/>
        <v>-10</v>
      </c>
    </row>
    <row r="37" spans="1:97" s="38" customFormat="1" ht="12.75">
      <c r="A37" s="4" t="s">
        <v>12</v>
      </c>
      <c r="B37" s="4" t="s">
        <v>2</v>
      </c>
      <c r="C37" s="5" t="s">
        <v>34</v>
      </c>
      <c r="D37" s="4"/>
      <c r="E37" s="4" t="s">
        <v>8</v>
      </c>
      <c r="F37" s="4" t="s">
        <v>35</v>
      </c>
      <c r="G37">
        <v>6.3</v>
      </c>
      <c r="H37"/>
      <c r="I37">
        <v>8.9</v>
      </c>
      <c r="J37"/>
      <c r="K37">
        <v>5</v>
      </c>
      <c r="L37">
        <v>4.9</v>
      </c>
      <c r="M37"/>
      <c r="N37"/>
      <c r="O37"/>
      <c r="P37">
        <v>13.7</v>
      </c>
      <c r="Q37"/>
      <c r="R37"/>
      <c r="S37">
        <v>0.2</v>
      </c>
      <c r="T37">
        <v>13.2</v>
      </c>
      <c r="U37"/>
      <c r="V37"/>
      <c r="W37">
        <v>1</v>
      </c>
      <c r="X37">
        <v>13.2</v>
      </c>
      <c r="Y37"/>
      <c r="Z37">
        <v>15.2</v>
      </c>
      <c r="AA37">
        <v>16</v>
      </c>
      <c r="AC37" s="38">
        <f t="shared" si="1"/>
        <v>10</v>
      </c>
      <c r="AD37" s="38">
        <f t="shared" si="2"/>
        <v>9.13</v>
      </c>
      <c r="AF37" s="38">
        <f t="shared" si="3"/>
        <v>0</v>
      </c>
      <c r="AG37" s="38">
        <f t="shared" si="4"/>
        <v>0</v>
      </c>
      <c r="AH37" s="38">
        <f t="shared" si="5"/>
        <v>0</v>
      </c>
      <c r="AI37" s="38">
        <f t="shared" si="6"/>
        <v>0</v>
      </c>
      <c r="AK37" s="38">
        <f t="shared" si="7"/>
        <v>0</v>
      </c>
      <c r="AL37" s="38">
        <f t="shared" si="8"/>
        <v>1</v>
      </c>
      <c r="AM37" s="38">
        <f t="shared" si="9"/>
        <v>1</v>
      </c>
      <c r="AN37" s="38">
        <f t="shared" si="10"/>
        <v>2</v>
      </c>
      <c r="AP37" s="38">
        <f t="shared" si="11"/>
        <v>0</v>
      </c>
      <c r="AQ37" s="38">
        <f t="shared" si="12"/>
        <v>0</v>
      </c>
      <c r="AR37" s="38">
        <f t="shared" si="13"/>
        <v>1</v>
      </c>
      <c r="AS37" s="38">
        <f t="shared" si="14"/>
        <v>1</v>
      </c>
      <c r="AT37" s="38">
        <f t="shared" si="15"/>
        <v>0</v>
      </c>
      <c r="AV37" s="38">
        <f t="shared" si="16"/>
        <v>0</v>
      </c>
      <c r="AW37" s="38">
        <f t="shared" si="17"/>
        <v>1</v>
      </c>
      <c r="AX37" s="38">
        <f t="shared" si="18"/>
        <v>0</v>
      </c>
      <c r="AY37" s="38">
        <f t="shared" si="19"/>
        <v>1</v>
      </c>
      <c r="AZ37" s="38">
        <f t="shared" si="20"/>
        <v>1</v>
      </c>
      <c r="BA37" s="38">
        <f t="shared" si="21"/>
        <v>1</v>
      </c>
      <c r="BB37" s="38">
        <f t="shared" si="22"/>
        <v>1</v>
      </c>
      <c r="BC37" s="38">
        <f t="shared" si="23"/>
        <v>1</v>
      </c>
      <c r="BD37" s="38">
        <f t="shared" si="24"/>
        <v>6</v>
      </c>
      <c r="BG37" s="39">
        <f t="shared" si="25"/>
        <v>0.37381015687317193</v>
      </c>
      <c r="BH37" s="39">
        <f t="shared" si="26"/>
        <v>0.16479713125640638</v>
      </c>
      <c r="BI37" s="39">
        <f t="shared" si="27"/>
        <v>0.4059521292669942</v>
      </c>
      <c r="BM37" s="38">
        <f t="shared" si="28"/>
        <v>-20</v>
      </c>
      <c r="BN37" s="38">
        <f t="shared" si="29"/>
        <v>0</v>
      </c>
      <c r="BO37" s="38">
        <f t="shared" si="30"/>
        <v>2</v>
      </c>
      <c r="BP37" s="38">
        <f t="shared" si="31"/>
        <v>0</v>
      </c>
      <c r="BQ37" s="38">
        <f t="shared" si="32"/>
        <v>0</v>
      </c>
      <c r="BR37" s="38">
        <f t="shared" si="33"/>
        <v>1</v>
      </c>
      <c r="BS37" s="38">
        <f t="shared" si="34"/>
        <v>1</v>
      </c>
      <c r="BT37" s="38">
        <f t="shared" si="35"/>
        <v>0</v>
      </c>
      <c r="BU37" s="38">
        <f t="shared" si="36"/>
        <v>6</v>
      </c>
      <c r="BV37" s="40">
        <f t="shared" si="37"/>
        <v>0</v>
      </c>
      <c r="BW37" s="40">
        <f t="shared" si="38"/>
        <v>0</v>
      </c>
      <c r="BX37" s="40">
        <f t="shared" si="39"/>
        <v>5</v>
      </c>
      <c r="BY37" s="38">
        <f t="shared" si="40"/>
        <v>-5</v>
      </c>
      <c r="BZ37" s="37"/>
      <c r="CA37" s="37"/>
      <c r="CB37" s="37"/>
      <c r="CC37" s="37"/>
      <c r="CD37" s="37"/>
      <c r="CE37" s="37"/>
      <c r="CF37" s="37"/>
      <c r="CG37" s="37"/>
      <c r="CH37" s="37">
        <f t="shared" si="41"/>
        <v>1</v>
      </c>
      <c r="CI37" s="38">
        <f t="shared" si="42"/>
        <v>1</v>
      </c>
      <c r="CJ37" s="38">
        <f t="shared" si="43"/>
        <v>15.6</v>
      </c>
      <c r="CR37" s="38">
        <f t="shared" si="44"/>
        <v>0.4126021900790853</v>
      </c>
      <c r="CS37" s="39">
        <f t="shared" si="45"/>
        <v>-10</v>
      </c>
    </row>
    <row r="38" spans="1:97" s="38" customFormat="1" ht="12.75">
      <c r="A38" s="4" t="s">
        <v>12</v>
      </c>
      <c r="B38" s="4" t="s">
        <v>2</v>
      </c>
      <c r="C38" s="5" t="s">
        <v>36</v>
      </c>
      <c r="D38" s="4"/>
      <c r="E38" s="4" t="s">
        <v>8</v>
      </c>
      <c r="F38" s="4" t="s">
        <v>37</v>
      </c>
      <c r="G38">
        <v>6.3</v>
      </c>
      <c r="H38"/>
      <c r="I38"/>
      <c r="J38"/>
      <c r="K38"/>
      <c r="L38"/>
      <c r="M38"/>
      <c r="N38"/>
      <c r="O38">
        <v>2.7</v>
      </c>
      <c r="P38">
        <v>1.8</v>
      </c>
      <c r="Q38">
        <v>5.3</v>
      </c>
      <c r="R38">
        <v>25.3</v>
      </c>
      <c r="S38">
        <v>20</v>
      </c>
      <c r="T38">
        <v>15.3</v>
      </c>
      <c r="U38">
        <v>15</v>
      </c>
      <c r="V38">
        <v>15.2</v>
      </c>
      <c r="W38">
        <v>12.9</v>
      </c>
      <c r="X38">
        <v>14.4</v>
      </c>
      <c r="Y38">
        <v>10.7</v>
      </c>
      <c r="Z38">
        <v>12.9</v>
      </c>
      <c r="AA38">
        <v>7.2</v>
      </c>
      <c r="AC38" s="38">
        <f t="shared" si="1"/>
        <v>7</v>
      </c>
      <c r="AD38" s="38">
        <f t="shared" si="2"/>
        <v>12.207692307692309</v>
      </c>
      <c r="AF38" s="38">
        <f t="shared" si="3"/>
        <v>0</v>
      </c>
      <c r="AG38" s="38">
        <f t="shared" si="4"/>
        <v>0</v>
      </c>
      <c r="AH38" s="38">
        <f t="shared" si="5"/>
        <v>0</v>
      </c>
      <c r="AI38" s="38">
        <f t="shared" si="6"/>
        <v>0</v>
      </c>
      <c r="AK38" s="38">
        <f t="shared" si="7"/>
        <v>0</v>
      </c>
      <c r="AL38" s="38">
        <f t="shared" si="8"/>
        <v>0</v>
      </c>
      <c r="AM38" s="38">
        <f t="shared" si="9"/>
        <v>0</v>
      </c>
      <c r="AN38" s="38">
        <f t="shared" si="10"/>
        <v>0</v>
      </c>
      <c r="AP38" s="38">
        <f t="shared" si="11"/>
        <v>0</v>
      </c>
      <c r="AQ38" s="38">
        <f t="shared" si="12"/>
        <v>0</v>
      </c>
      <c r="AR38" s="38">
        <f t="shared" si="13"/>
        <v>0</v>
      </c>
      <c r="AS38" s="38">
        <f t="shared" si="14"/>
        <v>0</v>
      </c>
      <c r="AT38" s="38">
        <f t="shared" si="15"/>
        <v>0</v>
      </c>
      <c r="AV38" s="38">
        <f t="shared" si="16"/>
      </c>
      <c r="AW38" s="38">
        <f t="shared" si="17"/>
      </c>
      <c r="AX38" s="38">
        <f t="shared" si="18"/>
        <v>1</v>
      </c>
      <c r="AY38" s="38">
        <f t="shared" si="19"/>
        <v>0</v>
      </c>
      <c r="AZ38" s="38">
        <f t="shared" si="20"/>
        <v>0</v>
      </c>
      <c r="BA38" s="38">
        <f t="shared" si="21"/>
        <v>0</v>
      </c>
      <c r="BB38" s="38">
        <f t="shared" si="22"/>
        <v>0</v>
      </c>
      <c r="BC38" s="38">
        <f t="shared" si="23"/>
        <v>0</v>
      </c>
      <c r="BD38" s="38">
        <f t="shared" si="24"/>
        <v>1</v>
      </c>
      <c r="BG38" s="39">
        <f t="shared" si="25"/>
        <v>0.31373626373626384</v>
      </c>
      <c r="BH38" s="39">
        <f t="shared" si="26"/>
        <v>0.033298697510591974</v>
      </c>
      <c r="BI38" s="39">
        <f t="shared" si="27"/>
        <v>0.18247930707505433</v>
      </c>
      <c r="BM38" s="38">
        <f t="shared" si="28"/>
        <v>-14</v>
      </c>
      <c r="BN38" s="38">
        <f t="shared" si="29"/>
        <v>0</v>
      </c>
      <c r="BO38" s="38">
        <f t="shared" si="30"/>
        <v>0</v>
      </c>
      <c r="BP38" s="38">
        <f t="shared" si="31"/>
        <v>0</v>
      </c>
      <c r="BQ38" s="38">
        <f t="shared" si="32"/>
        <v>0</v>
      </c>
      <c r="BR38" s="38">
        <f t="shared" si="33"/>
        <v>0</v>
      </c>
      <c r="BS38" s="38">
        <f t="shared" si="34"/>
        <v>0</v>
      </c>
      <c r="BT38" s="38">
        <f t="shared" si="35"/>
        <v>0</v>
      </c>
      <c r="BU38" s="38">
        <f t="shared" si="36"/>
        <v>1</v>
      </c>
      <c r="BV38" s="40">
        <f t="shared" si="37"/>
        <v>0</v>
      </c>
      <c r="BW38" s="40">
        <f t="shared" si="38"/>
        <v>0</v>
      </c>
      <c r="BX38" s="40">
        <f t="shared" si="39"/>
        <v>0</v>
      </c>
      <c r="BY38" s="38">
        <f t="shared" si="40"/>
        <v>-13</v>
      </c>
      <c r="BZ38" s="37"/>
      <c r="CA38" s="37"/>
      <c r="CB38" s="37"/>
      <c r="CC38" s="37"/>
      <c r="CD38" s="37"/>
      <c r="CE38" s="37"/>
      <c r="CF38" s="37"/>
      <c r="CG38" s="37"/>
      <c r="CH38" s="37">
        <f t="shared" si="41"/>
        <v>0</v>
      </c>
      <c r="CI38" s="38">
        <f t="shared" si="42"/>
        <v>0</v>
      </c>
      <c r="CJ38" s="38">
        <f t="shared" si="43"/>
        <v>10.05</v>
      </c>
      <c r="CR38" s="38">
        <f t="shared" si="44"/>
        <v>0.18247930707505433</v>
      </c>
      <c r="CS38" s="39">
        <f t="shared" si="45"/>
        <v>-10</v>
      </c>
    </row>
    <row r="39" spans="1:97" s="38" customFormat="1" ht="12.75">
      <c r="A39" s="4" t="s">
        <v>12</v>
      </c>
      <c r="B39" s="4" t="s">
        <v>2</v>
      </c>
      <c r="C39" s="5" t="s">
        <v>38</v>
      </c>
      <c r="D39" s="4"/>
      <c r="E39" s="4" t="s">
        <v>8</v>
      </c>
      <c r="F39" s="4" t="s">
        <v>39</v>
      </c>
      <c r="G39">
        <v>6.3</v>
      </c>
      <c r="H39"/>
      <c r="I39"/>
      <c r="J39"/>
      <c r="K39"/>
      <c r="L39"/>
      <c r="M39"/>
      <c r="N39"/>
      <c r="O39">
        <v>-0.6</v>
      </c>
      <c r="P39">
        <v>6.2</v>
      </c>
      <c r="Q39">
        <v>9.1</v>
      </c>
      <c r="R39">
        <v>7.2</v>
      </c>
      <c r="S39">
        <v>9.6</v>
      </c>
      <c r="T39">
        <v>12.3</v>
      </c>
      <c r="U39">
        <v>12.5</v>
      </c>
      <c r="V39">
        <v>17.4</v>
      </c>
      <c r="W39">
        <v>14.5</v>
      </c>
      <c r="X39">
        <v>18.6</v>
      </c>
      <c r="Y39">
        <v>19.3</v>
      </c>
      <c r="Z39">
        <v>17.6</v>
      </c>
      <c r="AA39">
        <v>17.2</v>
      </c>
      <c r="AC39" s="38">
        <f t="shared" si="1"/>
        <v>7</v>
      </c>
      <c r="AD39" s="38">
        <f t="shared" si="2"/>
        <v>12.376923076923076</v>
      </c>
      <c r="AF39" s="38">
        <f t="shared" si="3"/>
        <v>5</v>
      </c>
      <c r="AG39" s="38">
        <f t="shared" si="4"/>
        <v>5</v>
      </c>
      <c r="AH39" s="38">
        <f t="shared" si="5"/>
        <v>0</v>
      </c>
      <c r="AI39" s="38">
        <f t="shared" si="6"/>
        <v>10</v>
      </c>
      <c r="AK39" s="38">
        <f t="shared" si="7"/>
        <v>1</v>
      </c>
      <c r="AL39" s="38">
        <f t="shared" si="8"/>
        <v>0</v>
      </c>
      <c r="AM39" s="38">
        <f t="shared" si="9"/>
        <v>0</v>
      </c>
      <c r="AN39" s="38">
        <f t="shared" si="10"/>
        <v>1</v>
      </c>
      <c r="AP39" s="38">
        <f t="shared" si="11"/>
        <v>0</v>
      </c>
      <c r="AQ39" s="38">
        <f t="shared" si="12"/>
        <v>0</v>
      </c>
      <c r="AR39" s="38">
        <f t="shared" si="13"/>
        <v>0</v>
      </c>
      <c r="AS39" s="38">
        <f t="shared" si="14"/>
        <v>0</v>
      </c>
      <c r="AT39" s="38">
        <f t="shared" si="15"/>
        <v>0</v>
      </c>
      <c r="AV39" s="38">
        <f t="shared" si="16"/>
      </c>
      <c r="AW39" s="38">
        <f t="shared" si="17"/>
      </c>
      <c r="AX39" s="38">
        <f t="shared" si="18"/>
        <v>1</v>
      </c>
      <c r="AY39" s="38">
        <f t="shared" si="19"/>
        <v>1</v>
      </c>
      <c r="AZ39" s="38">
        <f t="shared" si="20"/>
        <v>1</v>
      </c>
      <c r="BA39" s="38">
        <f t="shared" si="21"/>
        <v>1</v>
      </c>
      <c r="BB39" s="38">
        <f t="shared" si="22"/>
        <v>0</v>
      </c>
      <c r="BC39" s="38">
        <f t="shared" si="23"/>
        <v>0</v>
      </c>
      <c r="BD39" s="38">
        <f t="shared" si="24"/>
        <v>4</v>
      </c>
      <c r="BG39" s="39">
        <f t="shared" si="25"/>
        <v>1.393956043956044</v>
      </c>
      <c r="BH39" s="39">
        <f t="shared" si="26"/>
        <v>0.844502936959292</v>
      </c>
      <c r="BI39" s="39">
        <f t="shared" si="27"/>
        <v>0.918968409119319</v>
      </c>
      <c r="BM39" s="38">
        <f t="shared" si="28"/>
        <v>-14</v>
      </c>
      <c r="BN39" s="38">
        <f t="shared" si="29"/>
        <v>10</v>
      </c>
      <c r="BO39" s="38">
        <f t="shared" si="30"/>
        <v>1</v>
      </c>
      <c r="BP39" s="38">
        <f t="shared" si="31"/>
        <v>0</v>
      </c>
      <c r="BQ39" s="38">
        <f t="shared" si="32"/>
        <v>0</v>
      </c>
      <c r="BR39" s="38">
        <f t="shared" si="33"/>
        <v>0</v>
      </c>
      <c r="BS39" s="38">
        <f t="shared" si="34"/>
        <v>0</v>
      </c>
      <c r="BT39" s="38">
        <f t="shared" si="35"/>
        <v>0</v>
      </c>
      <c r="BU39" s="38">
        <f t="shared" si="36"/>
        <v>4</v>
      </c>
      <c r="BV39" s="40">
        <f t="shared" si="37"/>
        <v>0</v>
      </c>
      <c r="BW39" s="40">
        <f t="shared" si="38"/>
        <v>12.5</v>
      </c>
      <c r="BX39" s="40">
        <f t="shared" si="39"/>
        <v>30</v>
      </c>
      <c r="BY39" s="38">
        <f t="shared" si="40"/>
        <v>43.5</v>
      </c>
      <c r="BZ39" s="37"/>
      <c r="CA39" s="37"/>
      <c r="CB39" s="37"/>
      <c r="CC39" s="37"/>
      <c r="CD39" s="37" t="s">
        <v>620</v>
      </c>
      <c r="CE39" s="37"/>
      <c r="CF39" s="37"/>
      <c r="CG39" s="37"/>
      <c r="CH39" s="37">
        <f t="shared" si="41"/>
        <v>1</v>
      </c>
      <c r="CI39" s="38">
        <f t="shared" si="42"/>
        <v>1</v>
      </c>
      <c r="CJ39" s="38">
        <f t="shared" si="43"/>
        <v>17.4</v>
      </c>
      <c r="CR39" s="38">
        <f t="shared" si="44"/>
        <v>0.918968409119319</v>
      </c>
      <c r="CS39" s="39">
        <f t="shared" si="45"/>
        <v>0</v>
      </c>
    </row>
    <row r="40" spans="1:97" s="38" customFormat="1" ht="12.75">
      <c r="A40" s="4" t="s">
        <v>12</v>
      </c>
      <c r="B40" s="4" t="s">
        <v>2</v>
      </c>
      <c r="C40" s="5" t="s">
        <v>40</v>
      </c>
      <c r="D40" s="4"/>
      <c r="E40" s="4" t="s">
        <v>8</v>
      </c>
      <c r="F40" s="4" t="s">
        <v>41</v>
      </c>
      <c r="G40">
        <v>6.3</v>
      </c>
      <c r="H40"/>
      <c r="I40"/>
      <c r="J40"/>
      <c r="K40"/>
      <c r="L40"/>
      <c r="M40"/>
      <c r="N40"/>
      <c r="O40"/>
      <c r="P40">
        <v>10</v>
      </c>
      <c r="Q40">
        <v>11.4</v>
      </c>
      <c r="R40">
        <v>3</v>
      </c>
      <c r="S40">
        <v>8.5</v>
      </c>
      <c r="T40">
        <v>10.6</v>
      </c>
      <c r="U40">
        <v>8.6</v>
      </c>
      <c r="V40">
        <v>10.7</v>
      </c>
      <c r="W40">
        <v>12.9</v>
      </c>
      <c r="X40">
        <v>12.9</v>
      </c>
      <c r="Y40">
        <v>14.6</v>
      </c>
      <c r="Z40">
        <v>14</v>
      </c>
      <c r="AA40">
        <v>19.8</v>
      </c>
      <c r="AC40" s="38">
        <f t="shared" si="1"/>
        <v>8</v>
      </c>
      <c r="AD40" s="38">
        <f t="shared" si="2"/>
        <v>11.416666666666666</v>
      </c>
      <c r="AF40" s="38">
        <f t="shared" si="3"/>
        <v>0</v>
      </c>
      <c r="AG40" s="38">
        <f t="shared" si="4"/>
        <v>0</v>
      </c>
      <c r="AH40" s="38">
        <f t="shared" si="5"/>
        <v>5</v>
      </c>
      <c r="AI40" s="38">
        <f t="shared" si="6"/>
        <v>5</v>
      </c>
      <c r="AK40" s="38">
        <f t="shared" si="7"/>
        <v>0</v>
      </c>
      <c r="AL40" s="38">
        <f t="shared" si="8"/>
        <v>0</v>
      </c>
      <c r="AM40" s="38">
        <f t="shared" si="9"/>
        <v>1</v>
      </c>
      <c r="AN40" s="38">
        <f t="shared" si="10"/>
        <v>1</v>
      </c>
      <c r="AP40" s="38">
        <f t="shared" si="11"/>
        <v>1</v>
      </c>
      <c r="AQ40" s="38">
        <f t="shared" si="12"/>
        <v>0</v>
      </c>
      <c r="AR40" s="38">
        <f t="shared" si="13"/>
        <v>1</v>
      </c>
      <c r="AS40" s="38">
        <f t="shared" si="14"/>
        <v>0</v>
      </c>
      <c r="AT40" s="38">
        <f t="shared" si="15"/>
        <v>0</v>
      </c>
      <c r="AV40" s="38">
        <f t="shared" si="16"/>
      </c>
      <c r="AW40" s="38">
        <f t="shared" si="17"/>
      </c>
      <c r="AX40" s="38">
        <f t="shared" si="18"/>
        <v>0</v>
      </c>
      <c r="AY40" s="38">
        <f t="shared" si="19"/>
        <v>1</v>
      </c>
      <c r="AZ40" s="38">
        <f t="shared" si="20"/>
        <v>1</v>
      </c>
      <c r="BA40" s="38">
        <f t="shared" si="21"/>
        <v>1</v>
      </c>
      <c r="BB40" s="38">
        <f t="shared" si="22"/>
        <v>1</v>
      </c>
      <c r="BC40" s="38">
        <f t="shared" si="23"/>
        <v>1</v>
      </c>
      <c r="BD40" s="38">
        <f t="shared" si="24"/>
        <v>5</v>
      </c>
      <c r="BG40" s="39">
        <f t="shared" si="25"/>
        <v>0.851048951048951</v>
      </c>
      <c r="BH40" s="39">
        <f t="shared" si="26"/>
        <v>0.5692160624836902</v>
      </c>
      <c r="BI40" s="39">
        <f t="shared" si="27"/>
        <v>0.7544640895918706</v>
      </c>
      <c r="BM40" s="38">
        <f t="shared" si="28"/>
        <v>-16</v>
      </c>
      <c r="BN40" s="38">
        <f t="shared" si="29"/>
        <v>5</v>
      </c>
      <c r="BO40" s="38">
        <f t="shared" si="30"/>
        <v>1</v>
      </c>
      <c r="BP40" s="38">
        <f t="shared" si="31"/>
        <v>1</v>
      </c>
      <c r="BQ40" s="38">
        <f t="shared" si="32"/>
        <v>0</v>
      </c>
      <c r="BR40" s="38">
        <f t="shared" si="33"/>
        <v>1</v>
      </c>
      <c r="BS40" s="38">
        <f t="shared" si="34"/>
        <v>0</v>
      </c>
      <c r="BT40" s="38">
        <f t="shared" si="35"/>
        <v>0</v>
      </c>
      <c r="BU40" s="38">
        <f t="shared" si="36"/>
        <v>5</v>
      </c>
      <c r="BV40" s="40">
        <f t="shared" si="37"/>
        <v>0</v>
      </c>
      <c r="BW40" s="40">
        <f t="shared" si="38"/>
        <v>7.5</v>
      </c>
      <c r="BX40" s="40">
        <f t="shared" si="39"/>
        <v>15</v>
      </c>
      <c r="BY40" s="38">
        <f t="shared" si="40"/>
        <v>19.5</v>
      </c>
      <c r="BZ40" s="37"/>
      <c r="CA40" s="37"/>
      <c r="CB40" s="37"/>
      <c r="CC40" s="37"/>
      <c r="CD40" s="37"/>
      <c r="CE40" s="37"/>
      <c r="CF40" s="37"/>
      <c r="CG40" s="37"/>
      <c r="CH40" s="37">
        <f t="shared" si="41"/>
        <v>1</v>
      </c>
      <c r="CI40" s="38">
        <f t="shared" si="42"/>
        <v>1</v>
      </c>
      <c r="CJ40" s="38">
        <f t="shared" si="43"/>
        <v>16.9</v>
      </c>
      <c r="CR40" s="38">
        <f t="shared" si="44"/>
        <v>0.7544640895918706</v>
      </c>
      <c r="CS40" s="39">
        <f t="shared" si="45"/>
        <v>-10</v>
      </c>
    </row>
    <row r="41" spans="1:97" s="38" customFormat="1" ht="12.75">
      <c r="A41" s="4" t="s">
        <v>12</v>
      </c>
      <c r="B41" s="4" t="s">
        <v>2</v>
      </c>
      <c r="C41" s="5" t="s">
        <v>42</v>
      </c>
      <c r="D41" s="4"/>
      <c r="E41" s="4" t="s">
        <v>8</v>
      </c>
      <c r="F41" s="4" t="s">
        <v>43</v>
      </c>
      <c r="G41">
        <v>6.3</v>
      </c>
      <c r="H41"/>
      <c r="I41"/>
      <c r="J41"/>
      <c r="K41"/>
      <c r="L41"/>
      <c r="M41"/>
      <c r="N41"/>
      <c r="O41"/>
      <c r="P41">
        <v>11.4</v>
      </c>
      <c r="Q41">
        <v>12.6</v>
      </c>
      <c r="R41">
        <v>9.3</v>
      </c>
      <c r="S41">
        <v>7.9</v>
      </c>
      <c r="T41">
        <v>7</v>
      </c>
      <c r="U41">
        <v>9.6</v>
      </c>
      <c r="V41">
        <v>13.3</v>
      </c>
      <c r="W41">
        <v>11.6</v>
      </c>
      <c r="X41">
        <v>12.4</v>
      </c>
      <c r="Y41">
        <v>10.8</v>
      </c>
      <c r="Z41">
        <v>9.5</v>
      </c>
      <c r="AA41">
        <v>18.8</v>
      </c>
      <c r="AC41" s="38">
        <f t="shared" si="1"/>
        <v>8</v>
      </c>
      <c r="AD41" s="38">
        <f t="shared" si="2"/>
        <v>11.183333333333332</v>
      </c>
      <c r="AF41" s="38">
        <f t="shared" si="3"/>
        <v>0</v>
      </c>
      <c r="AG41" s="38">
        <f t="shared" si="4"/>
        <v>0</v>
      </c>
      <c r="AH41" s="38">
        <f t="shared" si="5"/>
        <v>5</v>
      </c>
      <c r="AI41" s="38">
        <f t="shared" si="6"/>
        <v>5</v>
      </c>
      <c r="AK41" s="38">
        <f t="shared" si="7"/>
        <v>0</v>
      </c>
      <c r="AL41" s="38">
        <f t="shared" si="8"/>
        <v>0</v>
      </c>
      <c r="AM41" s="38">
        <f t="shared" si="9"/>
        <v>1</v>
      </c>
      <c r="AN41" s="38">
        <f t="shared" si="10"/>
        <v>1</v>
      </c>
      <c r="AP41" s="38">
        <f t="shared" si="11"/>
        <v>1</v>
      </c>
      <c r="AQ41" s="38">
        <f t="shared" si="12"/>
        <v>0</v>
      </c>
      <c r="AR41" s="38">
        <f t="shared" si="13"/>
        <v>1</v>
      </c>
      <c r="AS41" s="38">
        <f t="shared" si="14"/>
        <v>0</v>
      </c>
      <c r="AT41" s="38">
        <f t="shared" si="15"/>
        <v>0</v>
      </c>
      <c r="AV41" s="38">
        <f t="shared" si="16"/>
      </c>
      <c r="AW41" s="38">
        <f t="shared" si="17"/>
      </c>
      <c r="AX41" s="38">
        <f t="shared" si="18"/>
        <v>0</v>
      </c>
      <c r="AY41" s="38">
        <f t="shared" si="19"/>
        <v>1</v>
      </c>
      <c r="AZ41" s="38">
        <f t="shared" si="20"/>
        <v>1</v>
      </c>
      <c r="BA41" s="38">
        <f t="shared" si="21"/>
        <v>1</v>
      </c>
      <c r="BB41" s="38">
        <f t="shared" si="22"/>
        <v>1</v>
      </c>
      <c r="BC41" s="38">
        <f t="shared" si="23"/>
        <v>1</v>
      </c>
      <c r="BD41" s="38">
        <f t="shared" si="24"/>
        <v>5</v>
      </c>
      <c r="BG41" s="39">
        <f t="shared" si="25"/>
        <v>0.3636363636363637</v>
      </c>
      <c r="BH41" s="39">
        <f t="shared" si="26"/>
        <v>0.18266711552816858</v>
      </c>
      <c r="BI41" s="39">
        <f t="shared" si="27"/>
        <v>0.4273957364412619</v>
      </c>
      <c r="BM41" s="38">
        <f t="shared" si="28"/>
        <v>-16</v>
      </c>
      <c r="BN41" s="38">
        <f t="shared" si="29"/>
        <v>5</v>
      </c>
      <c r="BO41" s="38">
        <f t="shared" si="30"/>
        <v>1</v>
      </c>
      <c r="BP41" s="38">
        <f t="shared" si="31"/>
        <v>1</v>
      </c>
      <c r="BQ41" s="38">
        <f t="shared" si="32"/>
        <v>0</v>
      </c>
      <c r="BR41" s="38">
        <f t="shared" si="33"/>
        <v>1</v>
      </c>
      <c r="BS41" s="38">
        <f t="shared" si="34"/>
        <v>0</v>
      </c>
      <c r="BT41" s="38">
        <f t="shared" si="35"/>
        <v>0</v>
      </c>
      <c r="BU41" s="38">
        <f t="shared" si="36"/>
        <v>5</v>
      </c>
      <c r="BV41" s="40">
        <f t="shared" si="37"/>
        <v>0</v>
      </c>
      <c r="BW41" s="40">
        <f t="shared" si="38"/>
        <v>0</v>
      </c>
      <c r="BX41" s="40">
        <f t="shared" si="39"/>
        <v>5</v>
      </c>
      <c r="BY41" s="38">
        <f t="shared" si="40"/>
        <v>2</v>
      </c>
      <c r="BZ41" s="37"/>
      <c r="CA41" s="37"/>
      <c r="CB41" s="37"/>
      <c r="CC41" s="37"/>
      <c r="CD41" s="37"/>
      <c r="CE41" s="37"/>
      <c r="CF41" s="37"/>
      <c r="CG41" s="37"/>
      <c r="CH41" s="37">
        <f t="shared" si="41"/>
        <v>1</v>
      </c>
      <c r="CI41" s="38">
        <f t="shared" si="42"/>
        <v>0</v>
      </c>
      <c r="CJ41" s="38">
        <f t="shared" si="43"/>
        <v>14.15</v>
      </c>
      <c r="CR41" s="38">
        <f t="shared" si="44"/>
        <v>0.4273957364412619</v>
      </c>
      <c r="CS41" s="39">
        <f t="shared" si="45"/>
        <v>-10</v>
      </c>
    </row>
    <row r="42" spans="1:97" s="38" customFormat="1" ht="12.75">
      <c r="A42" s="4" t="s">
        <v>12</v>
      </c>
      <c r="B42" s="4" t="s">
        <v>3</v>
      </c>
      <c r="C42" s="6" t="s">
        <v>17</v>
      </c>
      <c r="D42" s="7" t="s">
        <v>18</v>
      </c>
      <c r="E42" s="4" t="s">
        <v>8</v>
      </c>
      <c r="F42" s="4"/>
      <c r="G42">
        <v>6.3</v>
      </c>
      <c r="H42"/>
      <c r="I42"/>
      <c r="J42"/>
      <c r="K42"/>
      <c r="L42"/>
      <c r="M42"/>
      <c r="N42"/>
      <c r="O42">
        <v>9.5</v>
      </c>
      <c r="P42">
        <v>10.8</v>
      </c>
      <c r="Q42">
        <v>10</v>
      </c>
      <c r="R42">
        <v>15.2</v>
      </c>
      <c r="S42">
        <v>21.2</v>
      </c>
      <c r="T42">
        <v>5.5</v>
      </c>
      <c r="U42"/>
      <c r="V42">
        <v>1.7</v>
      </c>
      <c r="W42">
        <v>0.1</v>
      </c>
      <c r="X42">
        <v>13.5</v>
      </c>
      <c r="Y42">
        <v>15.9</v>
      </c>
      <c r="Z42">
        <v>20.5</v>
      </c>
      <c r="AA42">
        <v>25.2</v>
      </c>
      <c r="AC42" s="38">
        <f t="shared" si="1"/>
        <v>8</v>
      </c>
      <c r="AD42" s="38">
        <f t="shared" si="2"/>
        <v>12.424999999999999</v>
      </c>
      <c r="AF42" s="38">
        <f t="shared" si="3"/>
        <v>0</v>
      </c>
      <c r="AG42" s="38">
        <f t="shared" si="4"/>
        <v>10</v>
      </c>
      <c r="AH42" s="38">
        <f t="shared" si="5"/>
        <v>15</v>
      </c>
      <c r="AI42" s="38">
        <f t="shared" si="6"/>
        <v>25</v>
      </c>
      <c r="AK42" s="38">
        <f t="shared" si="7"/>
        <v>0</v>
      </c>
      <c r="AL42" s="38">
        <f t="shared" si="8"/>
        <v>1</v>
      </c>
      <c r="AM42" s="38">
        <f t="shared" si="9"/>
        <v>2.5</v>
      </c>
      <c r="AN42" s="38">
        <f t="shared" si="10"/>
        <v>3.5</v>
      </c>
      <c r="AP42" s="38">
        <f t="shared" si="11"/>
        <v>1</v>
      </c>
      <c r="AQ42" s="38">
        <f t="shared" si="12"/>
        <v>1</v>
      </c>
      <c r="AR42" s="38">
        <f t="shared" si="13"/>
        <v>1</v>
      </c>
      <c r="AS42" s="38">
        <f t="shared" si="14"/>
        <v>0</v>
      </c>
      <c r="AT42" s="38">
        <f t="shared" si="15"/>
        <v>0</v>
      </c>
      <c r="AV42" s="38">
        <f t="shared" si="16"/>
      </c>
      <c r="AW42" s="38">
        <f t="shared" si="17"/>
      </c>
      <c r="AX42" s="38">
        <f t="shared" si="18"/>
        <v>1</v>
      </c>
      <c r="AY42" s="38">
        <f t="shared" si="19"/>
        <v>0</v>
      </c>
      <c r="AZ42" s="38">
        <f t="shared" si="20"/>
        <v>1</v>
      </c>
      <c r="BA42" s="38">
        <f t="shared" si="21"/>
        <v>1</v>
      </c>
      <c r="BB42" s="38">
        <f t="shared" si="22"/>
        <v>1</v>
      </c>
      <c r="BC42" s="38">
        <f t="shared" si="23"/>
        <v>1</v>
      </c>
      <c r="BD42" s="38">
        <f t="shared" si="24"/>
        <v>5</v>
      </c>
      <c r="BG42" s="39">
        <f t="shared" si="25"/>
        <v>0.6329670329670329</v>
      </c>
      <c r="BH42" s="39">
        <f t="shared" si="26"/>
        <v>0.11076640632202095</v>
      </c>
      <c r="BI42" s="39">
        <f t="shared" si="27"/>
        <v>0.3328158745042384</v>
      </c>
      <c r="BM42" s="38">
        <f t="shared" si="28"/>
        <v>-16</v>
      </c>
      <c r="BN42" s="38">
        <f t="shared" si="29"/>
        <v>25</v>
      </c>
      <c r="BO42" s="38">
        <f t="shared" si="30"/>
        <v>3.5</v>
      </c>
      <c r="BP42" s="38">
        <f t="shared" si="31"/>
        <v>1</v>
      </c>
      <c r="BQ42" s="38">
        <f t="shared" si="32"/>
        <v>1</v>
      </c>
      <c r="BR42" s="38">
        <f t="shared" si="33"/>
        <v>1</v>
      </c>
      <c r="BS42" s="38">
        <f t="shared" si="34"/>
        <v>0</v>
      </c>
      <c r="BT42" s="38">
        <f t="shared" si="35"/>
        <v>0</v>
      </c>
      <c r="BU42" s="38">
        <f t="shared" si="36"/>
        <v>5</v>
      </c>
      <c r="BV42" s="40">
        <f t="shared" si="37"/>
        <v>0</v>
      </c>
      <c r="BW42" s="40">
        <f t="shared" si="38"/>
        <v>0</v>
      </c>
      <c r="BX42" s="40">
        <f t="shared" si="39"/>
        <v>5</v>
      </c>
      <c r="BY42" s="38">
        <f t="shared" si="40"/>
        <v>25.5</v>
      </c>
      <c r="BZ42" s="37"/>
      <c r="CA42" s="37"/>
      <c r="CB42" s="37"/>
      <c r="CC42" s="37"/>
      <c r="CD42" s="37"/>
      <c r="CE42" s="37"/>
      <c r="CF42" s="37"/>
      <c r="CG42" s="37"/>
      <c r="CH42" s="37">
        <f t="shared" si="41"/>
        <v>1</v>
      </c>
      <c r="CI42" s="38">
        <f t="shared" si="42"/>
        <v>1</v>
      </c>
      <c r="CJ42" s="38">
        <f t="shared" si="43"/>
        <v>22.85</v>
      </c>
      <c r="CR42" s="38">
        <f t="shared" si="44"/>
        <v>0.3328158745042384</v>
      </c>
      <c r="CS42" s="39">
        <f t="shared" si="45"/>
        <v>-10</v>
      </c>
    </row>
    <row r="43" spans="1:97" s="38" customFormat="1" ht="12.75">
      <c r="A43" s="4" t="s">
        <v>12</v>
      </c>
      <c r="B43" s="4" t="s">
        <v>3</v>
      </c>
      <c r="C43" s="6" t="s">
        <v>446</v>
      </c>
      <c r="D43" s="7" t="s">
        <v>447</v>
      </c>
      <c r="E43" s="4" t="s">
        <v>8</v>
      </c>
      <c r="F43" s="4"/>
      <c r="G43">
        <v>6.3</v>
      </c>
      <c r="H43"/>
      <c r="I43"/>
      <c r="J43"/>
      <c r="K43"/>
      <c r="L43"/>
      <c r="M43"/>
      <c r="N43"/>
      <c r="O43">
        <v>8.4</v>
      </c>
      <c r="P43">
        <v>11.5</v>
      </c>
      <c r="Q43">
        <v>4.1</v>
      </c>
      <c r="R43">
        <v>9.8</v>
      </c>
      <c r="S43">
        <v>13.6</v>
      </c>
      <c r="T43">
        <v>11</v>
      </c>
      <c r="U43">
        <v>0.8</v>
      </c>
      <c r="V43">
        <v>0.9</v>
      </c>
      <c r="W43">
        <v>8.8</v>
      </c>
      <c r="X43">
        <v>15.5</v>
      </c>
      <c r="Y43">
        <v>16.6</v>
      </c>
      <c r="Z43">
        <v>22.6</v>
      </c>
      <c r="AA43">
        <v>24.5</v>
      </c>
      <c r="AC43" s="38">
        <f t="shared" si="1"/>
        <v>7</v>
      </c>
      <c r="AD43" s="38">
        <f t="shared" si="2"/>
        <v>11.392307692307693</v>
      </c>
      <c r="AF43" s="38">
        <f t="shared" si="3"/>
        <v>0</v>
      </c>
      <c r="AG43" s="38">
        <f t="shared" si="4"/>
        <v>10</v>
      </c>
      <c r="AH43" s="38">
        <f t="shared" si="5"/>
        <v>15</v>
      </c>
      <c r="AI43" s="38">
        <f t="shared" si="6"/>
        <v>25</v>
      </c>
      <c r="AK43" s="38">
        <f t="shared" si="7"/>
        <v>0</v>
      </c>
      <c r="AL43" s="38">
        <f t="shared" si="8"/>
        <v>1</v>
      </c>
      <c r="AM43" s="38">
        <f t="shared" si="9"/>
        <v>2.5</v>
      </c>
      <c r="AN43" s="38">
        <f t="shared" si="10"/>
        <v>3.5</v>
      </c>
      <c r="AP43" s="38">
        <f t="shared" si="11"/>
        <v>1</v>
      </c>
      <c r="AQ43" s="38">
        <f t="shared" si="12"/>
        <v>1</v>
      </c>
      <c r="AR43" s="38">
        <f t="shared" si="13"/>
        <v>1</v>
      </c>
      <c r="AS43" s="38">
        <f t="shared" si="14"/>
        <v>1</v>
      </c>
      <c r="AT43" s="38">
        <f t="shared" si="15"/>
        <v>1</v>
      </c>
      <c r="AV43" s="38">
        <f t="shared" si="16"/>
      </c>
      <c r="AW43" s="38">
        <f t="shared" si="17"/>
      </c>
      <c r="AX43" s="38">
        <f t="shared" si="18"/>
        <v>1</v>
      </c>
      <c r="AY43" s="38">
        <f t="shared" si="19"/>
        <v>0</v>
      </c>
      <c r="AZ43" s="38">
        <f t="shared" si="20"/>
        <v>1</v>
      </c>
      <c r="BA43" s="38">
        <f t="shared" si="21"/>
        <v>1</v>
      </c>
      <c r="BB43" s="38">
        <f t="shared" si="22"/>
        <v>1</v>
      </c>
      <c r="BC43" s="38">
        <f t="shared" si="23"/>
        <v>1</v>
      </c>
      <c r="BD43" s="38">
        <f t="shared" si="24"/>
        <v>5</v>
      </c>
      <c r="BG43" s="39">
        <f t="shared" si="25"/>
        <v>1.0961538461538463</v>
      </c>
      <c r="BH43" s="39">
        <f t="shared" si="26"/>
        <v>0.34162272521894627</v>
      </c>
      <c r="BI43" s="39">
        <f t="shared" si="27"/>
        <v>0.5844850085493607</v>
      </c>
      <c r="BM43" s="38">
        <f t="shared" si="28"/>
        <v>-14</v>
      </c>
      <c r="BN43" s="38">
        <f t="shared" si="29"/>
        <v>25</v>
      </c>
      <c r="BO43" s="38">
        <f t="shared" si="30"/>
        <v>3.5</v>
      </c>
      <c r="BP43" s="38">
        <f t="shared" si="31"/>
        <v>1</v>
      </c>
      <c r="BQ43" s="38">
        <f t="shared" si="32"/>
        <v>1</v>
      </c>
      <c r="BR43" s="38">
        <f t="shared" si="33"/>
        <v>1</v>
      </c>
      <c r="BS43" s="38">
        <f t="shared" si="34"/>
        <v>1</v>
      </c>
      <c r="BT43" s="38">
        <f t="shared" si="35"/>
        <v>1</v>
      </c>
      <c r="BU43" s="38">
        <f t="shared" si="36"/>
        <v>5</v>
      </c>
      <c r="BV43" s="40">
        <f t="shared" si="37"/>
        <v>0</v>
      </c>
      <c r="BW43" s="40">
        <f t="shared" si="38"/>
        <v>5</v>
      </c>
      <c r="BX43" s="40">
        <f t="shared" si="39"/>
        <v>10</v>
      </c>
      <c r="BY43" s="38">
        <f t="shared" si="40"/>
        <v>39.5</v>
      </c>
      <c r="BZ43" s="37"/>
      <c r="CA43" s="37"/>
      <c r="CB43" s="37"/>
      <c r="CC43" s="37"/>
      <c r="CD43" s="37"/>
      <c r="CE43" s="37"/>
      <c r="CF43" s="37"/>
      <c r="CG43" s="37"/>
      <c r="CH43" s="37">
        <f t="shared" si="41"/>
        <v>1</v>
      </c>
      <c r="CI43" s="38">
        <f t="shared" si="42"/>
        <v>1</v>
      </c>
      <c r="CJ43" s="38">
        <f t="shared" si="43"/>
        <v>23.55</v>
      </c>
      <c r="CR43" s="38">
        <f t="shared" si="44"/>
        <v>0.5844850085493607</v>
      </c>
      <c r="CS43" s="39">
        <f t="shared" si="45"/>
        <v>-10</v>
      </c>
    </row>
    <row r="44" spans="1:97" s="38" customFormat="1" ht="12.75">
      <c r="A44" s="4" t="s">
        <v>12</v>
      </c>
      <c r="B44" s="4" t="s">
        <v>3</v>
      </c>
      <c r="C44" s="6" t="s">
        <v>25</v>
      </c>
      <c r="D44" s="7" t="s">
        <v>26</v>
      </c>
      <c r="E44" s="4" t="s">
        <v>8</v>
      </c>
      <c r="F44" s="4"/>
      <c r="G44">
        <v>6.3</v>
      </c>
      <c r="H44"/>
      <c r="I44"/>
      <c r="J44"/>
      <c r="K44"/>
      <c r="L44"/>
      <c r="M44"/>
      <c r="N44"/>
      <c r="O44">
        <v>0.2</v>
      </c>
      <c r="P44">
        <v>16.6</v>
      </c>
      <c r="Q44">
        <v>7.1</v>
      </c>
      <c r="R44">
        <v>9.2</v>
      </c>
      <c r="S44">
        <v>12.7</v>
      </c>
      <c r="T44">
        <v>2.1</v>
      </c>
      <c r="U44">
        <v>1.3</v>
      </c>
      <c r="V44"/>
      <c r="W44">
        <v>0.1</v>
      </c>
      <c r="X44">
        <v>12.3</v>
      </c>
      <c r="Y44">
        <v>15.5</v>
      </c>
      <c r="Z44">
        <v>20.7</v>
      </c>
      <c r="AA44">
        <v>26.2</v>
      </c>
      <c r="AC44" s="38">
        <f t="shared" si="1"/>
        <v>8</v>
      </c>
      <c r="AD44" s="38">
        <f t="shared" si="2"/>
        <v>10.333333333333334</v>
      </c>
      <c r="AF44" s="38">
        <f t="shared" si="3"/>
        <v>0</v>
      </c>
      <c r="AG44" s="38">
        <f t="shared" si="4"/>
        <v>10</v>
      </c>
      <c r="AH44" s="38">
        <f t="shared" si="5"/>
        <v>15</v>
      </c>
      <c r="AI44" s="38">
        <f t="shared" si="6"/>
        <v>25</v>
      </c>
      <c r="AK44" s="38">
        <f t="shared" si="7"/>
        <v>0</v>
      </c>
      <c r="AL44" s="38">
        <f t="shared" si="8"/>
        <v>2.5</v>
      </c>
      <c r="AM44" s="38">
        <f t="shared" si="9"/>
        <v>5</v>
      </c>
      <c r="AN44" s="38">
        <f t="shared" si="10"/>
        <v>7.5</v>
      </c>
      <c r="AP44" s="38">
        <f t="shared" si="11"/>
        <v>1</v>
      </c>
      <c r="AQ44" s="38">
        <f t="shared" si="12"/>
        <v>1</v>
      </c>
      <c r="AR44" s="38">
        <f t="shared" si="13"/>
        <v>1</v>
      </c>
      <c r="AS44" s="38">
        <f t="shared" si="14"/>
        <v>1</v>
      </c>
      <c r="AT44" s="38">
        <f t="shared" si="15"/>
        <v>0</v>
      </c>
      <c r="AV44" s="38">
        <f t="shared" si="16"/>
      </c>
      <c r="AW44" s="38">
        <f t="shared" si="17"/>
      </c>
      <c r="AX44" s="38">
        <f t="shared" si="18"/>
        <v>0</v>
      </c>
      <c r="AY44" s="38">
        <f t="shared" si="19"/>
        <v>0</v>
      </c>
      <c r="AZ44" s="38">
        <f t="shared" si="20"/>
        <v>1</v>
      </c>
      <c r="BA44" s="38">
        <f t="shared" si="21"/>
        <v>1</v>
      </c>
      <c r="BB44" s="38">
        <f t="shared" si="22"/>
        <v>1</v>
      </c>
      <c r="BC44" s="38">
        <f t="shared" si="23"/>
        <v>1</v>
      </c>
      <c r="BD44" s="38">
        <f t="shared" si="24"/>
        <v>4</v>
      </c>
      <c r="BG44" s="39">
        <f t="shared" si="25"/>
        <v>1.1189313680331645</v>
      </c>
      <c r="BH44" s="39">
        <f t="shared" si="26"/>
        <v>0.2820129068404775</v>
      </c>
      <c r="BI44" s="39">
        <f t="shared" si="27"/>
        <v>0.5310488742483854</v>
      </c>
      <c r="BM44" s="38">
        <f t="shared" si="28"/>
        <v>-16</v>
      </c>
      <c r="BN44" s="38">
        <f t="shared" si="29"/>
        <v>25</v>
      </c>
      <c r="BO44" s="38">
        <f t="shared" si="30"/>
        <v>7.5</v>
      </c>
      <c r="BP44" s="38">
        <f t="shared" si="31"/>
        <v>1</v>
      </c>
      <c r="BQ44" s="38">
        <f t="shared" si="32"/>
        <v>1</v>
      </c>
      <c r="BR44" s="38">
        <f t="shared" si="33"/>
        <v>1</v>
      </c>
      <c r="BS44" s="38">
        <f t="shared" si="34"/>
        <v>1</v>
      </c>
      <c r="BT44" s="38">
        <f t="shared" si="35"/>
        <v>0</v>
      </c>
      <c r="BU44" s="38">
        <f t="shared" si="36"/>
        <v>4</v>
      </c>
      <c r="BV44" s="40">
        <f t="shared" si="37"/>
        <v>0</v>
      </c>
      <c r="BW44" s="40">
        <f t="shared" si="38"/>
        <v>5</v>
      </c>
      <c r="BX44" s="40">
        <f t="shared" si="39"/>
        <v>10</v>
      </c>
      <c r="BY44" s="38">
        <f t="shared" si="40"/>
        <v>39.5</v>
      </c>
      <c r="BZ44" s="37"/>
      <c r="CA44" s="37"/>
      <c r="CB44" s="37"/>
      <c r="CC44" s="37"/>
      <c r="CD44" s="37"/>
      <c r="CE44" s="37"/>
      <c r="CF44" s="37"/>
      <c r="CG44" s="37"/>
      <c r="CH44" s="37">
        <f t="shared" si="41"/>
        <v>1</v>
      </c>
      <c r="CI44" s="38">
        <f t="shared" si="42"/>
        <v>1</v>
      </c>
      <c r="CJ44" s="38">
        <f t="shared" si="43"/>
        <v>23.45</v>
      </c>
      <c r="CK44" s="38" t="s">
        <v>621</v>
      </c>
      <c r="CM44" s="38" t="s">
        <v>620</v>
      </c>
      <c r="CN44" s="38" t="s">
        <v>620</v>
      </c>
      <c r="CO44" s="38" t="s">
        <v>620</v>
      </c>
      <c r="CP44" s="38" t="s">
        <v>620</v>
      </c>
      <c r="CR44" s="38">
        <f t="shared" si="44"/>
        <v>0.5310488742483854</v>
      </c>
      <c r="CS44" s="39">
        <f t="shared" si="45"/>
        <v>-10</v>
      </c>
    </row>
    <row r="45" spans="1:97" s="38" customFormat="1" ht="12.75">
      <c r="A45" s="4" t="s">
        <v>12</v>
      </c>
      <c r="B45" s="4" t="s">
        <v>3</v>
      </c>
      <c r="C45" s="6" t="s">
        <v>390</v>
      </c>
      <c r="D45" s="7" t="s">
        <v>27</v>
      </c>
      <c r="E45" s="4" t="s">
        <v>8</v>
      </c>
      <c r="F45" s="4"/>
      <c r="G45">
        <v>6.3</v>
      </c>
      <c r="H45"/>
      <c r="I45"/>
      <c r="J45"/>
      <c r="K45"/>
      <c r="L45"/>
      <c r="M45"/>
      <c r="N45"/>
      <c r="O45">
        <v>7.4</v>
      </c>
      <c r="P45">
        <v>12.7</v>
      </c>
      <c r="Q45">
        <v>10.5</v>
      </c>
      <c r="R45">
        <v>6.2</v>
      </c>
      <c r="S45">
        <v>1</v>
      </c>
      <c r="T45"/>
      <c r="U45"/>
      <c r="V45"/>
      <c r="W45"/>
      <c r="X45"/>
      <c r="Y45">
        <v>7</v>
      </c>
      <c r="Z45">
        <v>15.8</v>
      </c>
      <c r="AA45">
        <v>18.5</v>
      </c>
      <c r="AC45" s="38">
        <f t="shared" si="1"/>
        <v>12</v>
      </c>
      <c r="AD45" s="38">
        <f t="shared" si="2"/>
        <v>9.887500000000001</v>
      </c>
      <c r="AF45" s="38">
        <f t="shared" si="3"/>
        <v>0</v>
      </c>
      <c r="AG45" s="38">
        <f t="shared" si="4"/>
        <v>0</v>
      </c>
      <c r="AH45" s="38">
        <f t="shared" si="5"/>
        <v>5</v>
      </c>
      <c r="AI45" s="38">
        <f t="shared" si="6"/>
        <v>5</v>
      </c>
      <c r="AK45" s="38">
        <f t="shared" si="7"/>
        <v>0</v>
      </c>
      <c r="AL45" s="38">
        <f t="shared" si="8"/>
        <v>1</v>
      </c>
      <c r="AM45" s="38">
        <f t="shared" si="9"/>
        <v>1</v>
      </c>
      <c r="AN45" s="38">
        <f t="shared" si="10"/>
        <v>2</v>
      </c>
      <c r="AP45" s="38">
        <f t="shared" si="11"/>
        <v>1</v>
      </c>
      <c r="AQ45" s="38">
        <f t="shared" si="12"/>
        <v>0</v>
      </c>
      <c r="AR45" s="38">
        <f t="shared" si="13"/>
        <v>1</v>
      </c>
      <c r="AS45" s="38">
        <f t="shared" si="14"/>
        <v>1</v>
      </c>
      <c r="AT45" s="38">
        <f t="shared" si="15"/>
        <v>0</v>
      </c>
      <c r="AV45" s="38">
        <f t="shared" si="16"/>
      </c>
      <c r="AW45" s="38">
        <f t="shared" si="17"/>
      </c>
      <c r="AX45" s="38">
        <f t="shared" si="18"/>
        <v>0</v>
      </c>
      <c r="AY45" s="38">
        <f t="shared" si="19"/>
      </c>
      <c r="AZ45" s="38">
        <f t="shared" si="20"/>
      </c>
      <c r="BA45" s="38">
        <f t="shared" si="21"/>
        <v>1</v>
      </c>
      <c r="BB45" s="38">
        <f t="shared" si="22"/>
        <v>1</v>
      </c>
      <c r="BC45" s="38">
        <f t="shared" si="23"/>
        <v>1</v>
      </c>
      <c r="BD45" s="38">
        <f t="shared" si="24"/>
        <v>3</v>
      </c>
      <c r="BG45" s="39">
        <f t="shared" si="25"/>
        <v>0.5915331807780321</v>
      </c>
      <c r="BH45" s="39">
        <f t="shared" si="26"/>
        <v>0.2553871061575432</v>
      </c>
      <c r="BI45" s="39">
        <f t="shared" si="27"/>
        <v>0.5053583937737091</v>
      </c>
      <c r="BM45" s="38">
        <f t="shared" si="28"/>
        <v>-24</v>
      </c>
      <c r="BN45" s="38">
        <f t="shared" si="29"/>
        <v>5</v>
      </c>
      <c r="BO45" s="38">
        <f t="shared" si="30"/>
        <v>2</v>
      </c>
      <c r="BP45" s="38">
        <f t="shared" si="31"/>
        <v>1</v>
      </c>
      <c r="BQ45" s="38">
        <f t="shared" si="32"/>
        <v>0</v>
      </c>
      <c r="BR45" s="38">
        <f t="shared" si="33"/>
        <v>1</v>
      </c>
      <c r="BS45" s="38">
        <f t="shared" si="34"/>
        <v>1</v>
      </c>
      <c r="BT45" s="38">
        <f t="shared" si="35"/>
        <v>0</v>
      </c>
      <c r="BU45" s="38">
        <f t="shared" si="36"/>
        <v>3</v>
      </c>
      <c r="BV45" s="40">
        <f t="shared" si="37"/>
        <v>0</v>
      </c>
      <c r="BW45" s="40">
        <f t="shared" si="38"/>
        <v>5</v>
      </c>
      <c r="BX45" s="40">
        <f t="shared" si="39"/>
        <v>10</v>
      </c>
      <c r="BY45" s="38">
        <f t="shared" si="40"/>
        <v>4</v>
      </c>
      <c r="BZ45" s="37"/>
      <c r="CA45" s="37"/>
      <c r="CB45" s="37"/>
      <c r="CC45" s="37"/>
      <c r="CD45" s="37"/>
      <c r="CE45" s="37"/>
      <c r="CF45" s="37"/>
      <c r="CG45" s="37"/>
      <c r="CH45" s="37">
        <f t="shared" si="41"/>
        <v>1</v>
      </c>
      <c r="CI45" s="38">
        <f t="shared" si="42"/>
        <v>1</v>
      </c>
      <c r="CJ45" s="38">
        <f t="shared" si="43"/>
        <v>17.15</v>
      </c>
      <c r="CR45" s="38">
        <f t="shared" si="44"/>
        <v>0.5053583937737091</v>
      </c>
      <c r="CS45" s="39">
        <f t="shared" si="45"/>
        <v>-10</v>
      </c>
    </row>
    <row r="46" spans="1:97" s="38" customFormat="1" ht="12.75">
      <c r="A46" s="4" t="s">
        <v>12</v>
      </c>
      <c r="B46" s="4" t="s">
        <v>3</v>
      </c>
      <c r="C46" s="6" t="s">
        <v>444</v>
      </c>
      <c r="D46" s="7" t="s">
        <v>445</v>
      </c>
      <c r="E46" s="4" t="s">
        <v>8</v>
      </c>
      <c r="F46" s="4"/>
      <c r="G46">
        <v>6.3</v>
      </c>
      <c r="H46"/>
      <c r="I46"/>
      <c r="J46"/>
      <c r="K46"/>
      <c r="L46"/>
      <c r="M46"/>
      <c r="N46"/>
      <c r="O46">
        <v>8.1</v>
      </c>
      <c r="P46">
        <v>12.9</v>
      </c>
      <c r="Q46">
        <v>10.2</v>
      </c>
      <c r="R46">
        <v>12.4</v>
      </c>
      <c r="S46">
        <v>4.6</v>
      </c>
      <c r="T46">
        <v>-1.1</v>
      </c>
      <c r="U46"/>
      <c r="V46"/>
      <c r="W46"/>
      <c r="X46">
        <v>6.1</v>
      </c>
      <c r="Y46">
        <v>14.9</v>
      </c>
      <c r="Z46">
        <v>15.8</v>
      </c>
      <c r="AA46">
        <v>19.3</v>
      </c>
      <c r="AC46" s="38">
        <f t="shared" si="1"/>
        <v>10</v>
      </c>
      <c r="AD46" s="38">
        <f t="shared" si="2"/>
        <v>10.32</v>
      </c>
      <c r="AF46" s="38">
        <f t="shared" si="3"/>
        <v>0</v>
      </c>
      <c r="AG46" s="38">
        <f t="shared" si="4"/>
        <v>0</v>
      </c>
      <c r="AH46" s="38">
        <f t="shared" si="5"/>
        <v>5</v>
      </c>
      <c r="AI46" s="38">
        <f t="shared" si="6"/>
        <v>5</v>
      </c>
      <c r="AK46" s="38">
        <f t="shared" si="7"/>
        <v>0</v>
      </c>
      <c r="AL46" s="38">
        <f t="shared" si="8"/>
        <v>1</v>
      </c>
      <c r="AM46" s="38">
        <f t="shared" si="9"/>
        <v>1</v>
      </c>
      <c r="AN46" s="38">
        <f t="shared" si="10"/>
        <v>2</v>
      </c>
      <c r="AP46" s="38">
        <f t="shared" si="11"/>
        <v>1</v>
      </c>
      <c r="AQ46" s="38">
        <f t="shared" si="12"/>
        <v>0</v>
      </c>
      <c r="AR46" s="38">
        <f t="shared" si="13"/>
        <v>1</v>
      </c>
      <c r="AS46" s="38">
        <f t="shared" si="14"/>
        <v>1</v>
      </c>
      <c r="AT46" s="38">
        <f t="shared" si="15"/>
        <v>1</v>
      </c>
      <c r="AV46" s="38">
        <f t="shared" si="16"/>
      </c>
      <c r="AW46" s="38">
        <f t="shared" si="17"/>
      </c>
      <c r="AX46" s="38">
        <f t="shared" si="18"/>
        <v>0</v>
      </c>
      <c r="AY46" s="38">
        <f t="shared" si="19"/>
        <v>0</v>
      </c>
      <c r="AZ46" s="38">
        <f t="shared" si="20"/>
        <v>1</v>
      </c>
      <c r="BA46" s="38">
        <f t="shared" si="21"/>
        <v>1</v>
      </c>
      <c r="BB46" s="38">
        <f t="shared" si="22"/>
        <v>1</v>
      </c>
      <c r="BC46" s="38">
        <f t="shared" si="23"/>
        <v>1</v>
      </c>
      <c r="BD46" s="38">
        <f t="shared" si="24"/>
        <v>4</v>
      </c>
      <c r="BG46" s="39">
        <f t="shared" si="25"/>
        <v>0.5931856899488926</v>
      </c>
      <c r="BH46" s="39">
        <f t="shared" si="26"/>
        <v>0.18861844528747862</v>
      </c>
      <c r="BI46" s="39">
        <f t="shared" si="27"/>
        <v>0.43430225107346454</v>
      </c>
      <c r="BJ46" s="39"/>
      <c r="BK46" s="39"/>
      <c r="BL46" s="39"/>
      <c r="BM46" s="38">
        <f t="shared" si="28"/>
        <v>-20</v>
      </c>
      <c r="BN46" s="38">
        <f t="shared" si="29"/>
        <v>5</v>
      </c>
      <c r="BO46" s="38">
        <f t="shared" si="30"/>
        <v>2</v>
      </c>
      <c r="BP46" s="38">
        <f t="shared" si="31"/>
        <v>1</v>
      </c>
      <c r="BQ46" s="38">
        <f t="shared" si="32"/>
        <v>0</v>
      </c>
      <c r="BR46" s="38">
        <f t="shared" si="33"/>
        <v>1</v>
      </c>
      <c r="BS46" s="38">
        <f t="shared" si="34"/>
        <v>1</v>
      </c>
      <c r="BT46" s="38">
        <f t="shared" si="35"/>
        <v>1</v>
      </c>
      <c r="BU46" s="38">
        <f t="shared" si="36"/>
        <v>4</v>
      </c>
      <c r="BV46" s="40">
        <f t="shared" si="37"/>
        <v>0</v>
      </c>
      <c r="BW46" s="40">
        <f t="shared" si="38"/>
        <v>0</v>
      </c>
      <c r="BX46" s="40">
        <f t="shared" si="39"/>
        <v>5</v>
      </c>
      <c r="BY46" s="38">
        <f t="shared" si="40"/>
        <v>0</v>
      </c>
      <c r="BZ46" s="37"/>
      <c r="CA46" s="37"/>
      <c r="CB46" s="37"/>
      <c r="CC46" s="37"/>
      <c r="CD46" s="37"/>
      <c r="CE46" s="37"/>
      <c r="CF46" s="37"/>
      <c r="CG46" s="37"/>
      <c r="CH46" s="37">
        <f t="shared" si="41"/>
        <v>1</v>
      </c>
      <c r="CI46" s="38">
        <f t="shared" si="42"/>
        <v>1</v>
      </c>
      <c r="CJ46" s="38">
        <f t="shared" si="43"/>
        <v>17.55</v>
      </c>
      <c r="CK46" s="38" t="s">
        <v>621</v>
      </c>
      <c r="CM46" s="38" t="s">
        <v>620</v>
      </c>
      <c r="CN46" s="38" t="s">
        <v>620</v>
      </c>
      <c r="CO46" s="38" t="s">
        <v>620</v>
      </c>
      <c r="CR46" s="38">
        <f t="shared" si="44"/>
        <v>0.43430225107346454</v>
      </c>
      <c r="CS46" s="39">
        <f t="shared" si="45"/>
        <v>-10</v>
      </c>
    </row>
    <row r="47" spans="1:97" s="38" customFormat="1" ht="12.75">
      <c r="A47" s="4" t="s">
        <v>12</v>
      </c>
      <c r="B47" s="4" t="s">
        <v>3</v>
      </c>
      <c r="C47" s="6" t="s">
        <v>448</v>
      </c>
      <c r="D47" s="7" t="s">
        <v>449</v>
      </c>
      <c r="E47" s="4" t="s">
        <v>8</v>
      </c>
      <c r="F47" s="4"/>
      <c r="G47">
        <v>6.3</v>
      </c>
      <c r="H47"/>
      <c r="I47"/>
      <c r="J47"/>
      <c r="K47"/>
      <c r="L47"/>
      <c r="M47"/>
      <c r="N47"/>
      <c r="O47"/>
      <c r="P47"/>
      <c r="Q47"/>
      <c r="R47">
        <v>14.7</v>
      </c>
      <c r="S47">
        <v>12.4</v>
      </c>
      <c r="T47">
        <v>9.3</v>
      </c>
      <c r="U47">
        <v>9.8</v>
      </c>
      <c r="V47"/>
      <c r="W47"/>
      <c r="X47"/>
      <c r="Y47">
        <v>11.1</v>
      </c>
      <c r="Z47">
        <v>12.7</v>
      </c>
      <c r="AA47">
        <v>16.7</v>
      </c>
      <c r="AC47" s="38">
        <f t="shared" si="1"/>
        <v>13</v>
      </c>
      <c r="AD47" s="38">
        <f t="shared" si="2"/>
        <v>12.385714285714286</v>
      </c>
      <c r="AF47" s="38">
        <f t="shared" si="3"/>
        <v>0</v>
      </c>
      <c r="AG47" s="38">
        <f t="shared" si="4"/>
        <v>0</v>
      </c>
      <c r="AH47" s="38">
        <f t="shared" si="5"/>
        <v>0</v>
      </c>
      <c r="AI47" s="38">
        <f t="shared" si="6"/>
        <v>0</v>
      </c>
      <c r="AK47" s="38">
        <f t="shared" si="7"/>
        <v>0</v>
      </c>
      <c r="AL47" s="38">
        <f t="shared" si="8"/>
        <v>0</v>
      </c>
      <c r="AM47" s="38">
        <f t="shared" si="9"/>
        <v>0</v>
      </c>
      <c r="AN47" s="38">
        <f t="shared" si="10"/>
        <v>0</v>
      </c>
      <c r="AP47" s="38">
        <f t="shared" si="11"/>
        <v>0</v>
      </c>
      <c r="AQ47" s="38">
        <f t="shared" si="12"/>
        <v>0</v>
      </c>
      <c r="AR47" s="38">
        <f t="shared" si="13"/>
        <v>1</v>
      </c>
      <c r="AS47" s="38">
        <f t="shared" si="14"/>
        <v>0</v>
      </c>
      <c r="AT47" s="38">
        <f t="shared" si="15"/>
        <v>0</v>
      </c>
      <c r="AV47" s="38">
        <f t="shared" si="16"/>
      </c>
      <c r="AW47" s="38">
        <f t="shared" si="17"/>
      </c>
      <c r="AX47" s="38">
        <f t="shared" si="18"/>
      </c>
      <c r="AY47" s="38">
        <f t="shared" si="19"/>
        <v>0</v>
      </c>
      <c r="AZ47" s="38">
        <f t="shared" si="20"/>
        <v>1</v>
      </c>
      <c r="BA47" s="38">
        <f t="shared" si="21"/>
        <v>1</v>
      </c>
      <c r="BB47" s="38">
        <f t="shared" si="22"/>
        <v>1</v>
      </c>
      <c r="BC47" s="38">
        <f t="shared" si="23"/>
        <v>1</v>
      </c>
      <c r="BD47" s="38">
        <f t="shared" si="24"/>
        <v>4</v>
      </c>
      <c r="BG47" s="39">
        <f t="shared" si="25"/>
        <v>0.23201438848920852</v>
      </c>
      <c r="BH47" s="39">
        <f t="shared" si="26"/>
        <v>0.1019756596766879</v>
      </c>
      <c r="BI47" s="39">
        <f t="shared" si="27"/>
        <v>0.3193362799255479</v>
      </c>
      <c r="BM47" s="38">
        <f t="shared" si="28"/>
        <v>-26</v>
      </c>
      <c r="BN47" s="38">
        <f t="shared" si="29"/>
        <v>0</v>
      </c>
      <c r="BO47" s="38">
        <f t="shared" si="30"/>
        <v>0</v>
      </c>
      <c r="BP47" s="38">
        <f t="shared" si="31"/>
        <v>0</v>
      </c>
      <c r="BQ47" s="38">
        <f t="shared" si="32"/>
        <v>0</v>
      </c>
      <c r="BR47" s="38">
        <f t="shared" si="33"/>
        <v>1</v>
      </c>
      <c r="BS47" s="38">
        <f t="shared" si="34"/>
        <v>0</v>
      </c>
      <c r="BT47" s="38">
        <f t="shared" si="35"/>
        <v>0</v>
      </c>
      <c r="BU47" s="38">
        <f t="shared" si="36"/>
        <v>4</v>
      </c>
      <c r="BV47" s="40">
        <f t="shared" si="37"/>
        <v>0</v>
      </c>
      <c r="BW47" s="40">
        <f t="shared" si="38"/>
        <v>0</v>
      </c>
      <c r="BX47" s="40">
        <f t="shared" si="39"/>
        <v>5</v>
      </c>
      <c r="BY47" s="38">
        <f t="shared" si="40"/>
        <v>-16</v>
      </c>
      <c r="BZ47" s="37"/>
      <c r="CA47" s="37"/>
      <c r="CB47" s="37"/>
      <c r="CC47" s="37"/>
      <c r="CD47" s="37"/>
      <c r="CE47" s="37"/>
      <c r="CF47" s="37"/>
      <c r="CG47" s="37"/>
      <c r="CH47" s="37">
        <f t="shared" si="41"/>
        <v>1</v>
      </c>
      <c r="CI47" s="38">
        <f t="shared" si="42"/>
        <v>0</v>
      </c>
      <c r="CJ47" s="38">
        <f t="shared" si="43"/>
        <v>14.7</v>
      </c>
      <c r="CR47" s="38">
        <f t="shared" si="44"/>
        <v>0.3193362799255479</v>
      </c>
      <c r="CS47" s="39">
        <f t="shared" si="45"/>
        <v>-10</v>
      </c>
    </row>
    <row r="48" spans="1:97" s="38" customFormat="1" ht="12.75">
      <c r="A48" s="4" t="s">
        <v>12</v>
      </c>
      <c r="B48" s="4" t="s">
        <v>3</v>
      </c>
      <c r="C48" s="6" t="s">
        <v>28</v>
      </c>
      <c r="D48" s="7" t="s">
        <v>29</v>
      </c>
      <c r="E48" s="4" t="s">
        <v>8</v>
      </c>
      <c r="F48" s="4"/>
      <c r="G48">
        <v>6.3</v>
      </c>
      <c r="H48"/>
      <c r="I48"/>
      <c r="J48"/>
      <c r="K48"/>
      <c r="L48"/>
      <c r="M48"/>
      <c r="N48"/>
      <c r="O48"/>
      <c r="P48"/>
      <c r="Q48">
        <v>1.9</v>
      </c>
      <c r="R48">
        <v>14.7</v>
      </c>
      <c r="S48">
        <v>11.6</v>
      </c>
      <c r="T48">
        <v>8.2</v>
      </c>
      <c r="U48">
        <v>1.5</v>
      </c>
      <c r="V48"/>
      <c r="W48"/>
      <c r="X48"/>
      <c r="Y48">
        <v>3.3</v>
      </c>
      <c r="Z48">
        <v>13.2</v>
      </c>
      <c r="AA48">
        <v>14.9</v>
      </c>
      <c r="AC48" s="38">
        <f t="shared" si="1"/>
        <v>12</v>
      </c>
      <c r="AD48" s="38">
        <f t="shared" si="2"/>
        <v>8.6625</v>
      </c>
      <c r="AF48" s="38">
        <f t="shared" si="3"/>
        <v>0</v>
      </c>
      <c r="AG48" s="38">
        <f t="shared" si="4"/>
        <v>0</v>
      </c>
      <c r="AH48" s="38">
        <f t="shared" si="5"/>
        <v>0</v>
      </c>
      <c r="AI48" s="38">
        <f t="shared" si="6"/>
        <v>0</v>
      </c>
      <c r="AK48" s="38">
        <f t="shared" si="7"/>
        <v>0</v>
      </c>
      <c r="AL48" s="38">
        <f t="shared" si="8"/>
        <v>1</v>
      </c>
      <c r="AM48" s="38">
        <f t="shared" si="9"/>
        <v>1</v>
      </c>
      <c r="AN48" s="38">
        <f t="shared" si="10"/>
        <v>2</v>
      </c>
      <c r="AP48" s="38">
        <f t="shared" si="11"/>
        <v>0</v>
      </c>
      <c r="AQ48" s="38">
        <f t="shared" si="12"/>
        <v>0</v>
      </c>
      <c r="AR48" s="38">
        <f t="shared" si="13"/>
        <v>1</v>
      </c>
      <c r="AS48" s="38">
        <f t="shared" si="14"/>
        <v>0</v>
      </c>
      <c r="AT48" s="38">
        <f t="shared" si="15"/>
        <v>0</v>
      </c>
      <c r="AV48" s="38">
        <f t="shared" si="16"/>
      </c>
      <c r="AW48" s="38">
        <f t="shared" si="17"/>
      </c>
      <c r="AX48" s="38">
        <f t="shared" si="18"/>
        <v>1</v>
      </c>
      <c r="AY48" s="38">
        <f t="shared" si="19"/>
        <v>0</v>
      </c>
      <c r="AZ48" s="38">
        <f t="shared" si="20"/>
        <v>1</v>
      </c>
      <c r="BA48" s="38">
        <f t="shared" si="21"/>
        <v>1</v>
      </c>
      <c r="BB48" s="38">
        <f t="shared" si="22"/>
        <v>1</v>
      </c>
      <c r="BC48" s="38">
        <f t="shared" si="23"/>
        <v>1</v>
      </c>
      <c r="BD48" s="38">
        <f t="shared" si="24"/>
        <v>5</v>
      </c>
      <c r="BG48" s="39">
        <f t="shared" si="25"/>
        <v>0.4061371841155235</v>
      </c>
      <c r="BH48" s="39">
        <f t="shared" si="26"/>
        <v>0.07430828927155542</v>
      </c>
      <c r="BI48" s="39">
        <f t="shared" si="27"/>
        <v>0.2725954681786831</v>
      </c>
      <c r="BM48" s="38">
        <f t="shared" si="28"/>
        <v>-24</v>
      </c>
      <c r="BN48" s="38">
        <f t="shared" si="29"/>
        <v>0</v>
      </c>
      <c r="BO48" s="38">
        <f t="shared" si="30"/>
        <v>2</v>
      </c>
      <c r="BP48" s="38">
        <f t="shared" si="31"/>
        <v>0</v>
      </c>
      <c r="BQ48" s="38">
        <f t="shared" si="32"/>
        <v>0</v>
      </c>
      <c r="BR48" s="38">
        <f t="shared" si="33"/>
        <v>1</v>
      </c>
      <c r="BS48" s="38">
        <f t="shared" si="34"/>
        <v>0</v>
      </c>
      <c r="BT48" s="38">
        <f t="shared" si="35"/>
        <v>0</v>
      </c>
      <c r="BU48" s="38">
        <f t="shared" si="36"/>
        <v>5</v>
      </c>
      <c r="BV48" s="40">
        <f t="shared" si="37"/>
        <v>0</v>
      </c>
      <c r="BW48" s="40">
        <f t="shared" si="38"/>
        <v>0</v>
      </c>
      <c r="BX48" s="40">
        <f t="shared" si="39"/>
        <v>5</v>
      </c>
      <c r="BY48" s="38">
        <f t="shared" si="40"/>
        <v>-11</v>
      </c>
      <c r="BZ48" s="37"/>
      <c r="CA48" s="37"/>
      <c r="CB48" s="37"/>
      <c r="CC48" s="37"/>
      <c r="CD48" s="37"/>
      <c r="CE48" s="37"/>
      <c r="CF48" s="37"/>
      <c r="CG48" s="37"/>
      <c r="CH48" s="37">
        <f t="shared" si="41"/>
        <v>1</v>
      </c>
      <c r="CI48" s="38">
        <f t="shared" si="42"/>
        <v>1</v>
      </c>
      <c r="CJ48" s="38">
        <f t="shared" si="43"/>
        <v>14.05</v>
      </c>
      <c r="CR48" s="38">
        <f t="shared" si="44"/>
        <v>0.2725954681786831</v>
      </c>
      <c r="CS48" s="39">
        <f t="shared" si="45"/>
        <v>-10</v>
      </c>
    </row>
    <row r="49" spans="1:97" s="38" customFormat="1" ht="12.75">
      <c r="A49" s="4" t="s">
        <v>12</v>
      </c>
      <c r="B49" s="4" t="s">
        <v>3</v>
      </c>
      <c r="C49" s="5" t="s">
        <v>450</v>
      </c>
      <c r="D49" s="4" t="s">
        <v>451</v>
      </c>
      <c r="E49" s="4" t="s">
        <v>8</v>
      </c>
      <c r="F49" s="4"/>
      <c r="G49">
        <v>6.3</v>
      </c>
      <c r="H49"/>
      <c r="I49"/>
      <c r="J49"/>
      <c r="K49"/>
      <c r="L49"/>
      <c r="M49"/>
      <c r="N49"/>
      <c r="O49"/>
      <c r="P49"/>
      <c r="Q49">
        <v>10.7</v>
      </c>
      <c r="R49">
        <v>11.8</v>
      </c>
      <c r="S49">
        <v>9.3</v>
      </c>
      <c r="T49">
        <v>13.6</v>
      </c>
      <c r="U49">
        <v>10.8</v>
      </c>
      <c r="V49">
        <v>10.3</v>
      </c>
      <c r="W49">
        <v>8.7</v>
      </c>
      <c r="X49">
        <v>9.1</v>
      </c>
      <c r="Y49">
        <v>12.3</v>
      </c>
      <c r="Z49">
        <v>14.3</v>
      </c>
      <c r="AA49">
        <v>15.2</v>
      </c>
      <c r="AC49" s="38">
        <f t="shared" si="1"/>
        <v>9</v>
      </c>
      <c r="AD49" s="38">
        <f t="shared" si="2"/>
        <v>11.463636363636363</v>
      </c>
      <c r="AF49" s="38">
        <f t="shared" si="3"/>
        <v>0</v>
      </c>
      <c r="AG49" s="38">
        <f t="shared" si="4"/>
        <v>0</v>
      </c>
      <c r="AH49" s="38">
        <f t="shared" si="5"/>
        <v>0</v>
      </c>
      <c r="AI49" s="38">
        <f t="shared" si="6"/>
        <v>0</v>
      </c>
      <c r="AK49" s="38">
        <f t="shared" si="7"/>
        <v>0</v>
      </c>
      <c r="AL49" s="38">
        <f t="shared" si="8"/>
        <v>0</v>
      </c>
      <c r="AM49" s="38">
        <f t="shared" si="9"/>
        <v>0</v>
      </c>
      <c r="AN49" s="38">
        <f t="shared" si="10"/>
        <v>0</v>
      </c>
      <c r="AP49" s="38">
        <f t="shared" si="11"/>
        <v>0</v>
      </c>
      <c r="AQ49" s="38">
        <f t="shared" si="12"/>
        <v>0</v>
      </c>
      <c r="AR49" s="38">
        <f t="shared" si="13"/>
        <v>1</v>
      </c>
      <c r="AS49" s="38">
        <f t="shared" si="14"/>
        <v>1</v>
      </c>
      <c r="AT49" s="38">
        <f t="shared" si="15"/>
        <v>0</v>
      </c>
      <c r="AV49" s="38">
        <f t="shared" si="16"/>
      </c>
      <c r="AW49" s="38">
        <f t="shared" si="17"/>
      </c>
      <c r="AX49" s="38">
        <f t="shared" si="18"/>
        <v>1</v>
      </c>
      <c r="AY49" s="38">
        <f t="shared" si="19"/>
        <v>0</v>
      </c>
      <c r="AZ49" s="38">
        <f t="shared" si="20"/>
        <v>1</v>
      </c>
      <c r="BA49" s="38">
        <f t="shared" si="21"/>
        <v>1</v>
      </c>
      <c r="BB49" s="38">
        <f t="shared" si="22"/>
        <v>1</v>
      </c>
      <c r="BC49" s="38">
        <f t="shared" si="23"/>
        <v>1</v>
      </c>
      <c r="BD49" s="38">
        <f t="shared" si="24"/>
        <v>5</v>
      </c>
      <c r="BG49" s="39">
        <f t="shared" si="25"/>
        <v>0.27636363636363637</v>
      </c>
      <c r="BH49" s="39">
        <f t="shared" si="26"/>
        <v>0.1762587732682332</v>
      </c>
      <c r="BI49" s="39">
        <f t="shared" si="27"/>
        <v>0.4198318392740517</v>
      </c>
      <c r="BM49" s="38">
        <f t="shared" si="28"/>
        <v>-18</v>
      </c>
      <c r="BN49" s="38">
        <f t="shared" si="29"/>
        <v>0</v>
      </c>
      <c r="BO49" s="38">
        <f t="shared" si="30"/>
        <v>0</v>
      </c>
      <c r="BP49" s="38">
        <f t="shared" si="31"/>
        <v>0</v>
      </c>
      <c r="BQ49" s="38">
        <f t="shared" si="32"/>
        <v>0</v>
      </c>
      <c r="BR49" s="38">
        <f t="shared" si="33"/>
        <v>1</v>
      </c>
      <c r="BS49" s="38">
        <f t="shared" si="34"/>
        <v>1</v>
      </c>
      <c r="BT49" s="38">
        <f t="shared" si="35"/>
        <v>0</v>
      </c>
      <c r="BU49" s="38">
        <f t="shared" si="36"/>
        <v>5</v>
      </c>
      <c r="BV49" s="40">
        <f t="shared" si="37"/>
        <v>0</v>
      </c>
      <c r="BW49" s="40">
        <f t="shared" si="38"/>
        <v>0</v>
      </c>
      <c r="BX49" s="40">
        <f t="shared" si="39"/>
        <v>5</v>
      </c>
      <c r="BY49" s="38">
        <f t="shared" si="40"/>
        <v>-6</v>
      </c>
      <c r="BZ49" s="37"/>
      <c r="CA49" s="37"/>
      <c r="CB49" s="37"/>
      <c r="CC49" s="37"/>
      <c r="CD49" s="37"/>
      <c r="CE49" s="37"/>
      <c r="CF49" s="37"/>
      <c r="CG49" s="37"/>
      <c r="CH49" s="37">
        <f t="shared" si="41"/>
        <v>1</v>
      </c>
      <c r="CI49" s="38">
        <f t="shared" si="42"/>
        <v>0</v>
      </c>
      <c r="CJ49" s="38">
        <f t="shared" si="43"/>
        <v>14.75</v>
      </c>
      <c r="CR49" s="38">
        <f t="shared" si="44"/>
        <v>0.4198318392740517</v>
      </c>
      <c r="CS49" s="39">
        <f t="shared" si="45"/>
        <v>-10</v>
      </c>
    </row>
    <row r="50" spans="1:97" ht="12.75">
      <c r="A50" s="4" t="s">
        <v>12</v>
      </c>
      <c r="B50" s="4" t="s">
        <v>3</v>
      </c>
      <c r="C50" s="6" t="s">
        <v>44</v>
      </c>
      <c r="D50" s="7" t="s">
        <v>45</v>
      </c>
      <c r="E50" s="4" t="s">
        <v>8</v>
      </c>
      <c r="F50" s="4"/>
      <c r="G50">
        <v>6.3</v>
      </c>
      <c r="X50">
        <v>-1.9</v>
      </c>
      <c r="Y50">
        <v>7.6</v>
      </c>
      <c r="Z50">
        <v>13.7</v>
      </c>
      <c r="AA50">
        <v>11.1</v>
      </c>
      <c r="AC50" s="38">
        <f t="shared" si="1"/>
        <v>16</v>
      </c>
      <c r="AD50" s="38">
        <f t="shared" si="2"/>
        <v>7.625</v>
      </c>
      <c r="AE50" s="38"/>
      <c r="AF50" s="38">
        <f t="shared" si="3"/>
        <v>0</v>
      </c>
      <c r="AG50" s="38">
        <f t="shared" si="4"/>
        <v>0</v>
      </c>
      <c r="AH50" s="38">
        <f t="shared" si="5"/>
        <v>0</v>
      </c>
      <c r="AI50" s="38">
        <f t="shared" si="6"/>
        <v>0</v>
      </c>
      <c r="AJ50" s="38"/>
      <c r="AK50" s="38">
        <f t="shared" si="7"/>
        <v>0</v>
      </c>
      <c r="AL50" s="38">
        <f t="shared" si="8"/>
        <v>1</v>
      </c>
      <c r="AM50" s="38">
        <f t="shared" si="9"/>
        <v>0</v>
      </c>
      <c r="AN50" s="38">
        <f t="shared" si="10"/>
        <v>1</v>
      </c>
      <c r="AO50" s="38"/>
      <c r="AP50" s="38">
        <f t="shared" si="11"/>
        <v>0</v>
      </c>
      <c r="AQ50" s="38">
        <f t="shared" si="12"/>
        <v>0</v>
      </c>
      <c r="AR50" s="38">
        <f t="shared" si="13"/>
        <v>0</v>
      </c>
      <c r="AS50" s="38">
        <f t="shared" si="14"/>
        <v>0</v>
      </c>
      <c r="AT50" s="38">
        <f t="shared" si="15"/>
        <v>0</v>
      </c>
      <c r="AU50" s="38"/>
      <c r="AV50" s="38">
        <f t="shared" si="16"/>
      </c>
      <c r="AW50" s="38">
        <f t="shared" si="17"/>
      </c>
      <c r="AX50" s="38">
        <f t="shared" si="18"/>
      </c>
      <c r="AY50" s="38">
        <f t="shared" si="19"/>
      </c>
      <c r="AZ50" s="38">
        <f t="shared" si="20"/>
      </c>
      <c r="BA50" s="38">
        <f t="shared" si="21"/>
        <v>1</v>
      </c>
      <c r="BB50" s="38">
        <f t="shared" si="22"/>
        <v>1</v>
      </c>
      <c r="BC50" s="38">
        <f t="shared" si="23"/>
        <v>0</v>
      </c>
      <c r="BD50" s="38">
        <f t="shared" si="24"/>
        <v>2</v>
      </c>
      <c r="BE50" s="38"/>
      <c r="BF50" s="38"/>
      <c r="BG50" s="39">
        <f t="shared" si="25"/>
        <v>4.51</v>
      </c>
      <c r="BH50" s="39">
        <f t="shared" si="26"/>
        <v>0.7279530447542182</v>
      </c>
      <c r="BI50" s="39">
        <f t="shared" si="27"/>
        <v>0.8532016436659146</v>
      </c>
      <c r="BJ50" s="38"/>
      <c r="BK50" s="38"/>
      <c r="BL50" s="38"/>
      <c r="BM50" s="38">
        <f t="shared" si="28"/>
        <v>-32</v>
      </c>
      <c r="BN50" s="38">
        <f t="shared" si="29"/>
        <v>0</v>
      </c>
      <c r="BO50" s="38">
        <f t="shared" si="30"/>
        <v>1</v>
      </c>
      <c r="BP50" s="38">
        <f t="shared" si="31"/>
        <v>0</v>
      </c>
      <c r="BQ50" s="38">
        <f t="shared" si="32"/>
        <v>0</v>
      </c>
      <c r="BR50" s="38">
        <f t="shared" si="33"/>
        <v>0</v>
      </c>
      <c r="BS50" s="38">
        <f t="shared" si="34"/>
        <v>0</v>
      </c>
      <c r="BT50" s="38">
        <f t="shared" si="35"/>
        <v>0</v>
      </c>
      <c r="BU50" s="38">
        <f t="shared" si="36"/>
        <v>2</v>
      </c>
      <c r="BV50" s="40">
        <f t="shared" si="37"/>
        <v>0</v>
      </c>
      <c r="BW50" s="40">
        <f t="shared" si="38"/>
        <v>10</v>
      </c>
      <c r="BX50" s="40">
        <f t="shared" si="39"/>
        <v>25</v>
      </c>
      <c r="BY50" s="38">
        <f t="shared" si="40"/>
        <v>6</v>
      </c>
      <c r="BZ50" s="37"/>
      <c r="CA50" s="37"/>
      <c r="CB50" s="37"/>
      <c r="CC50" s="37"/>
      <c r="CD50" s="37"/>
      <c r="CE50" s="37"/>
      <c r="CF50" s="37"/>
      <c r="CG50" s="37"/>
      <c r="CH50" s="37">
        <f t="shared" si="41"/>
        <v>1</v>
      </c>
      <c r="CI50" s="38">
        <f t="shared" si="42"/>
        <v>1</v>
      </c>
      <c r="CJ50" s="38">
        <f t="shared" si="43"/>
        <v>12.399999999999999</v>
      </c>
      <c r="CR50" s="38">
        <f t="shared" si="44"/>
        <v>0.8532016436659146</v>
      </c>
      <c r="CS50" s="39">
        <f t="shared" si="45"/>
        <v>0</v>
      </c>
    </row>
    <row r="51" spans="1:97" ht="12.75">
      <c r="A51" s="4" t="s">
        <v>46</v>
      </c>
      <c r="B51" s="4" t="s">
        <v>2</v>
      </c>
      <c r="C51" s="5" t="s">
        <v>47</v>
      </c>
      <c r="D51" s="4"/>
      <c r="E51" s="4" t="s">
        <v>8</v>
      </c>
      <c r="F51" s="4" t="s">
        <v>48</v>
      </c>
      <c r="G51">
        <v>6.3</v>
      </c>
      <c r="J51">
        <v>6.5</v>
      </c>
      <c r="K51">
        <v>2.6</v>
      </c>
      <c r="L51">
        <v>4.5</v>
      </c>
      <c r="M51">
        <v>12.6</v>
      </c>
      <c r="N51">
        <v>14.5</v>
      </c>
      <c r="O51">
        <v>13.9</v>
      </c>
      <c r="P51">
        <v>10.7</v>
      </c>
      <c r="Q51">
        <v>13.7</v>
      </c>
      <c r="R51">
        <v>14.5</v>
      </c>
      <c r="S51">
        <v>14.1</v>
      </c>
      <c r="T51">
        <v>9.7</v>
      </c>
      <c r="U51">
        <v>16.2</v>
      </c>
      <c r="V51">
        <v>14.4</v>
      </c>
      <c r="W51">
        <v>16.1</v>
      </c>
      <c r="X51">
        <v>14.9</v>
      </c>
      <c r="Y51">
        <v>17.1</v>
      </c>
      <c r="Z51">
        <v>20.1</v>
      </c>
      <c r="AA51">
        <v>25.1</v>
      </c>
      <c r="AC51" s="38">
        <f t="shared" si="1"/>
        <v>2</v>
      </c>
      <c r="AD51" s="38">
        <f t="shared" si="2"/>
        <v>13.399999999999999</v>
      </c>
      <c r="AE51" s="38"/>
      <c r="AF51" s="38">
        <f t="shared" si="3"/>
        <v>0</v>
      </c>
      <c r="AG51" s="38">
        <f t="shared" si="4"/>
        <v>10</v>
      </c>
      <c r="AH51" s="38">
        <f t="shared" si="5"/>
        <v>15</v>
      </c>
      <c r="AI51" s="38">
        <f t="shared" si="6"/>
        <v>25</v>
      </c>
      <c r="AJ51" s="38"/>
      <c r="AK51" s="38">
        <f t="shared" si="7"/>
        <v>0</v>
      </c>
      <c r="AL51" s="38">
        <f t="shared" si="8"/>
        <v>0</v>
      </c>
      <c r="AM51" s="38">
        <f t="shared" si="9"/>
        <v>1</v>
      </c>
      <c r="AN51" s="38">
        <f t="shared" si="10"/>
        <v>1</v>
      </c>
      <c r="AO51" s="38"/>
      <c r="AP51" s="38">
        <f t="shared" si="11"/>
        <v>1</v>
      </c>
      <c r="AQ51" s="38">
        <f t="shared" si="12"/>
        <v>1</v>
      </c>
      <c r="AR51" s="38">
        <f t="shared" si="13"/>
        <v>1</v>
      </c>
      <c r="AS51" s="38">
        <f t="shared" si="14"/>
        <v>1</v>
      </c>
      <c r="AT51" s="38">
        <f t="shared" si="15"/>
        <v>1</v>
      </c>
      <c r="AU51" s="38"/>
      <c r="AV51" s="38">
        <f t="shared" si="16"/>
        <v>1</v>
      </c>
      <c r="AW51" s="38">
        <f t="shared" si="17"/>
        <v>1</v>
      </c>
      <c r="AX51" s="38">
        <f t="shared" si="18"/>
        <v>0</v>
      </c>
      <c r="AY51" s="38">
        <f t="shared" si="19"/>
        <v>1</v>
      </c>
      <c r="AZ51" s="38">
        <f t="shared" si="20"/>
        <v>1</v>
      </c>
      <c r="BA51" s="38">
        <f t="shared" si="21"/>
        <v>1</v>
      </c>
      <c r="BB51" s="38">
        <f t="shared" si="22"/>
        <v>1</v>
      </c>
      <c r="BC51" s="38">
        <f t="shared" si="23"/>
        <v>1</v>
      </c>
      <c r="BD51" s="38">
        <f t="shared" si="24"/>
        <v>7</v>
      </c>
      <c r="BE51" s="38"/>
      <c r="BF51" s="38"/>
      <c r="BG51" s="39">
        <f t="shared" si="25"/>
        <v>0.8264189886480907</v>
      </c>
      <c r="BH51" s="39">
        <f t="shared" si="26"/>
        <v>0.6862544341422196</v>
      </c>
      <c r="BI51" s="39">
        <f t="shared" si="27"/>
        <v>0.8284047526072141</v>
      </c>
      <c r="BJ51" s="38"/>
      <c r="BK51" s="38"/>
      <c r="BL51" s="38"/>
      <c r="BM51" s="38">
        <f t="shared" si="28"/>
        <v>-4</v>
      </c>
      <c r="BN51" s="38">
        <f t="shared" si="29"/>
        <v>25</v>
      </c>
      <c r="BO51" s="38">
        <f t="shared" si="30"/>
        <v>1</v>
      </c>
      <c r="BP51" s="38">
        <f t="shared" si="31"/>
        <v>1</v>
      </c>
      <c r="BQ51" s="38">
        <f t="shared" si="32"/>
        <v>1</v>
      </c>
      <c r="BR51" s="38">
        <f t="shared" si="33"/>
        <v>1</v>
      </c>
      <c r="BS51" s="38">
        <f t="shared" si="34"/>
        <v>1</v>
      </c>
      <c r="BT51" s="38">
        <f t="shared" si="35"/>
        <v>1</v>
      </c>
      <c r="BU51" s="38">
        <f t="shared" si="36"/>
        <v>7</v>
      </c>
      <c r="BV51" s="40">
        <f t="shared" si="37"/>
        <v>5</v>
      </c>
      <c r="BW51" s="40">
        <f t="shared" si="38"/>
        <v>7.5</v>
      </c>
      <c r="BX51" s="40">
        <f t="shared" si="39"/>
        <v>20</v>
      </c>
      <c r="BY51" s="38">
        <f t="shared" si="40"/>
        <v>66.5</v>
      </c>
      <c r="BZ51" s="37"/>
      <c r="CA51" s="37"/>
      <c r="CB51" s="37"/>
      <c r="CC51" s="37" t="s">
        <v>620</v>
      </c>
      <c r="CD51" s="37" t="s">
        <v>620</v>
      </c>
      <c r="CE51" s="37"/>
      <c r="CF51" s="37"/>
      <c r="CG51" s="37"/>
      <c r="CH51" s="37">
        <f t="shared" si="41"/>
        <v>1</v>
      </c>
      <c r="CI51" s="38">
        <f t="shared" si="42"/>
        <v>1</v>
      </c>
      <c r="CJ51" s="38">
        <f t="shared" si="43"/>
        <v>22.6</v>
      </c>
      <c r="CR51" s="38">
        <f t="shared" si="44"/>
        <v>0.7631213440662126</v>
      </c>
      <c r="CS51" s="39">
        <f t="shared" si="45"/>
        <v>-10</v>
      </c>
    </row>
    <row r="52" spans="1:97" ht="12.75">
      <c r="A52" s="4" t="s">
        <v>46</v>
      </c>
      <c r="B52" s="4" t="s">
        <v>2</v>
      </c>
      <c r="C52" s="5" t="s">
        <v>47</v>
      </c>
      <c r="D52" s="4"/>
      <c r="E52" s="4" t="s">
        <v>49</v>
      </c>
      <c r="F52" s="4" t="s">
        <v>48</v>
      </c>
      <c r="G52">
        <v>6.3</v>
      </c>
      <c r="H52">
        <v>13.2</v>
      </c>
      <c r="I52">
        <v>8</v>
      </c>
      <c r="J52">
        <v>8.9</v>
      </c>
      <c r="K52">
        <v>7</v>
      </c>
      <c r="L52">
        <v>6.6</v>
      </c>
      <c r="M52">
        <v>11.2</v>
      </c>
      <c r="N52">
        <v>9.9</v>
      </c>
      <c r="O52">
        <v>13.2</v>
      </c>
      <c r="P52">
        <v>14.5</v>
      </c>
      <c r="Q52">
        <v>15.4</v>
      </c>
      <c r="R52">
        <v>17</v>
      </c>
      <c r="S52">
        <v>17.1</v>
      </c>
      <c r="T52">
        <v>15.6</v>
      </c>
      <c r="U52">
        <v>18.9</v>
      </c>
      <c r="V52">
        <v>15.3</v>
      </c>
      <c r="W52">
        <v>22.3</v>
      </c>
      <c r="X52">
        <v>19.4</v>
      </c>
      <c r="Y52">
        <v>17.9</v>
      </c>
      <c r="Z52">
        <v>18.3</v>
      </c>
      <c r="AA52">
        <v>10.6</v>
      </c>
      <c r="AC52" s="38">
        <f t="shared" si="1"/>
        <v>0</v>
      </c>
      <c r="AD52" s="38">
        <f t="shared" si="2"/>
        <v>14.015000000000004</v>
      </c>
      <c r="AE52" s="38"/>
      <c r="AF52" s="38">
        <f t="shared" si="3"/>
        <v>5</v>
      </c>
      <c r="AG52" s="38">
        <f t="shared" si="4"/>
        <v>5</v>
      </c>
      <c r="AH52" s="38">
        <f t="shared" si="5"/>
        <v>0</v>
      </c>
      <c r="AI52" s="38">
        <f t="shared" si="6"/>
        <v>10</v>
      </c>
      <c r="AJ52" s="38"/>
      <c r="AK52" s="38">
        <f t="shared" si="7"/>
        <v>0</v>
      </c>
      <c r="AL52" s="38">
        <f t="shared" si="8"/>
        <v>0</v>
      </c>
      <c r="AM52" s="38">
        <f t="shared" si="9"/>
        <v>0</v>
      </c>
      <c r="AN52" s="38">
        <f t="shared" si="10"/>
        <v>0</v>
      </c>
      <c r="AO52" s="38"/>
      <c r="AP52" s="38">
        <f t="shared" si="11"/>
        <v>0</v>
      </c>
      <c r="AQ52" s="38">
        <f t="shared" si="12"/>
        <v>0</v>
      </c>
      <c r="AR52" s="38">
        <f t="shared" si="13"/>
        <v>0</v>
      </c>
      <c r="AS52" s="38">
        <f t="shared" si="14"/>
        <v>0</v>
      </c>
      <c r="AT52" s="38">
        <f t="shared" si="15"/>
        <v>0</v>
      </c>
      <c r="AU52" s="38"/>
      <c r="AV52" s="38">
        <f t="shared" si="16"/>
        <v>0</v>
      </c>
      <c r="AW52" s="38">
        <f t="shared" si="17"/>
        <v>1</v>
      </c>
      <c r="AX52" s="38">
        <f t="shared" si="18"/>
        <v>1</v>
      </c>
      <c r="AY52" s="38">
        <f t="shared" si="19"/>
        <v>1</v>
      </c>
      <c r="AZ52" s="38">
        <f t="shared" si="20"/>
        <v>1</v>
      </c>
      <c r="BA52" s="38">
        <f t="shared" si="21"/>
        <v>0</v>
      </c>
      <c r="BB52" s="38">
        <f t="shared" si="22"/>
        <v>0</v>
      </c>
      <c r="BC52" s="38">
        <f t="shared" si="23"/>
        <v>0</v>
      </c>
      <c r="BD52" s="38">
        <f t="shared" si="24"/>
        <v>4</v>
      </c>
      <c r="BE52" s="38"/>
      <c r="BF52" s="38"/>
      <c r="BG52" s="39">
        <f t="shared" si="25"/>
        <v>0.5382706766917292</v>
      </c>
      <c r="BH52" s="39">
        <f t="shared" si="26"/>
        <v>0.5016434849058463</v>
      </c>
      <c r="BI52" s="39">
        <f t="shared" si="27"/>
        <v>0.7082679471117173</v>
      </c>
      <c r="BJ52" s="38"/>
      <c r="BK52" s="38"/>
      <c r="BL52" s="38"/>
      <c r="BM52" s="38">
        <f t="shared" si="28"/>
        <v>0</v>
      </c>
      <c r="BN52" s="38">
        <f t="shared" si="29"/>
        <v>10</v>
      </c>
      <c r="BO52" s="38">
        <f t="shared" si="30"/>
        <v>0</v>
      </c>
      <c r="BP52" s="38">
        <f t="shared" si="31"/>
        <v>0</v>
      </c>
      <c r="BQ52" s="38">
        <f t="shared" si="32"/>
        <v>0</v>
      </c>
      <c r="BR52" s="38">
        <f t="shared" si="33"/>
        <v>0</v>
      </c>
      <c r="BS52" s="38">
        <f t="shared" si="34"/>
        <v>0</v>
      </c>
      <c r="BT52" s="38">
        <f t="shared" si="35"/>
        <v>0</v>
      </c>
      <c r="BU52" s="38">
        <f t="shared" si="36"/>
        <v>4</v>
      </c>
      <c r="BV52" s="40">
        <f t="shared" si="37"/>
        <v>2.5</v>
      </c>
      <c r="BW52" s="40">
        <f t="shared" si="38"/>
        <v>7.5</v>
      </c>
      <c r="BX52" s="40">
        <f t="shared" si="39"/>
        <v>15</v>
      </c>
      <c r="BY52" s="38">
        <f t="shared" si="40"/>
        <v>39</v>
      </c>
      <c r="BZ52" s="37"/>
      <c r="CA52" s="37"/>
      <c r="CB52" s="37"/>
      <c r="CC52" s="37"/>
      <c r="CD52" s="37"/>
      <c r="CE52" s="37"/>
      <c r="CF52" s="37"/>
      <c r="CG52" s="37"/>
      <c r="CH52" s="37">
        <f t="shared" si="41"/>
        <v>0</v>
      </c>
      <c r="CI52" s="38">
        <f t="shared" si="42"/>
        <v>0</v>
      </c>
      <c r="CJ52" s="38">
        <f t="shared" si="43"/>
        <v>14.45</v>
      </c>
      <c r="CR52" s="38">
        <f t="shared" si="44"/>
        <v>0.6085216503876575</v>
      </c>
      <c r="CS52" s="39">
        <f t="shared" si="45"/>
        <v>-10</v>
      </c>
    </row>
    <row r="53" spans="1:97" ht="12.75">
      <c r="A53" s="4" t="s">
        <v>46</v>
      </c>
      <c r="B53" s="4" t="s">
        <v>2</v>
      </c>
      <c r="C53" s="5" t="s">
        <v>50</v>
      </c>
      <c r="D53" s="4"/>
      <c r="E53" s="4" t="s">
        <v>8</v>
      </c>
      <c r="F53" s="4" t="s">
        <v>51</v>
      </c>
      <c r="G53">
        <v>6.3</v>
      </c>
      <c r="J53">
        <v>6.6</v>
      </c>
      <c r="K53">
        <v>6.7</v>
      </c>
      <c r="L53">
        <v>4.8</v>
      </c>
      <c r="M53">
        <v>11</v>
      </c>
      <c r="N53">
        <v>14</v>
      </c>
      <c r="O53">
        <v>16.3</v>
      </c>
      <c r="P53">
        <v>12.2</v>
      </c>
      <c r="Q53">
        <v>11.7</v>
      </c>
      <c r="R53">
        <v>13.6</v>
      </c>
      <c r="S53">
        <v>13.7</v>
      </c>
      <c r="T53">
        <v>10.1</v>
      </c>
      <c r="U53">
        <v>12.7</v>
      </c>
      <c r="V53">
        <v>16.9</v>
      </c>
      <c r="W53">
        <v>14.4</v>
      </c>
      <c r="X53">
        <v>16.5</v>
      </c>
      <c r="Y53">
        <v>14.2</v>
      </c>
      <c r="Z53">
        <v>19.3</v>
      </c>
      <c r="AA53">
        <v>22.7</v>
      </c>
      <c r="AC53" s="38">
        <f t="shared" si="1"/>
        <v>2</v>
      </c>
      <c r="AD53" s="38">
        <f t="shared" si="2"/>
        <v>13.18888888888889</v>
      </c>
      <c r="AE53" s="38"/>
      <c r="AF53" s="38">
        <f t="shared" si="3"/>
        <v>0</v>
      </c>
      <c r="AG53" s="38">
        <f t="shared" si="4"/>
        <v>5</v>
      </c>
      <c r="AH53" s="38">
        <f t="shared" si="5"/>
        <v>10</v>
      </c>
      <c r="AI53" s="38">
        <f t="shared" si="6"/>
        <v>15</v>
      </c>
      <c r="AJ53" s="38"/>
      <c r="AK53" s="38">
        <f t="shared" si="7"/>
        <v>0</v>
      </c>
      <c r="AL53" s="38">
        <f t="shared" si="8"/>
        <v>0</v>
      </c>
      <c r="AM53" s="38">
        <f t="shared" si="9"/>
        <v>1</v>
      </c>
      <c r="AN53" s="38">
        <f t="shared" si="10"/>
        <v>1</v>
      </c>
      <c r="AO53" s="38"/>
      <c r="AP53" s="38">
        <f t="shared" si="11"/>
        <v>1</v>
      </c>
      <c r="AQ53" s="38">
        <f t="shared" si="12"/>
        <v>1</v>
      </c>
      <c r="AR53" s="38">
        <f t="shared" si="13"/>
        <v>1</v>
      </c>
      <c r="AS53" s="38">
        <f t="shared" si="14"/>
        <v>1</v>
      </c>
      <c r="AT53" s="38">
        <f t="shared" si="15"/>
        <v>0</v>
      </c>
      <c r="AU53" s="38"/>
      <c r="AV53" s="38">
        <f t="shared" si="16"/>
        <v>1</v>
      </c>
      <c r="AW53" s="38">
        <f t="shared" si="17"/>
        <v>1</v>
      </c>
      <c r="AX53" s="38">
        <f t="shared" si="18"/>
        <v>0</v>
      </c>
      <c r="AY53" s="38">
        <f t="shared" si="19"/>
        <v>1</v>
      </c>
      <c r="AZ53" s="38">
        <f t="shared" si="20"/>
        <v>1</v>
      </c>
      <c r="BA53" s="38">
        <f t="shared" si="21"/>
        <v>1</v>
      </c>
      <c r="BB53" s="38">
        <f t="shared" si="22"/>
        <v>1</v>
      </c>
      <c r="BC53" s="38">
        <f t="shared" si="23"/>
        <v>1</v>
      </c>
      <c r="BD53" s="38">
        <f t="shared" si="24"/>
        <v>7</v>
      </c>
      <c r="BE53" s="38"/>
      <c r="BF53" s="38"/>
      <c r="BG53" s="39">
        <f t="shared" si="25"/>
        <v>0.6718266253869969</v>
      </c>
      <c r="BH53" s="39">
        <f t="shared" si="26"/>
        <v>0.644202551477915</v>
      </c>
      <c r="BI53" s="39">
        <f t="shared" si="27"/>
        <v>0.8026222968980584</v>
      </c>
      <c r="BJ53" s="38"/>
      <c r="BK53" s="38"/>
      <c r="BL53" s="38"/>
      <c r="BM53" s="38">
        <f t="shared" si="28"/>
        <v>-4</v>
      </c>
      <c r="BN53" s="38">
        <f t="shared" si="29"/>
        <v>15</v>
      </c>
      <c r="BO53" s="38">
        <f t="shared" si="30"/>
        <v>1</v>
      </c>
      <c r="BP53" s="38">
        <f t="shared" si="31"/>
        <v>1</v>
      </c>
      <c r="BQ53" s="38">
        <f t="shared" si="32"/>
        <v>1</v>
      </c>
      <c r="BR53" s="38">
        <f t="shared" si="33"/>
        <v>1</v>
      </c>
      <c r="BS53" s="38">
        <f t="shared" si="34"/>
        <v>1</v>
      </c>
      <c r="BT53" s="38">
        <f t="shared" si="35"/>
        <v>0</v>
      </c>
      <c r="BU53" s="38">
        <f t="shared" si="36"/>
        <v>7</v>
      </c>
      <c r="BV53" s="40">
        <f t="shared" si="37"/>
        <v>2.5</v>
      </c>
      <c r="BW53" s="40">
        <f t="shared" si="38"/>
        <v>7.5</v>
      </c>
      <c r="BX53" s="40">
        <f t="shared" si="39"/>
        <v>20</v>
      </c>
      <c r="BY53" s="38">
        <f t="shared" si="40"/>
        <v>53</v>
      </c>
      <c r="BZ53" s="37"/>
      <c r="CA53" s="37"/>
      <c r="CB53" s="37"/>
      <c r="CC53" s="37"/>
      <c r="CD53" s="37" t="s">
        <v>620</v>
      </c>
      <c r="CE53" s="37"/>
      <c r="CF53" s="37"/>
      <c r="CG53" s="37"/>
      <c r="CH53" s="37">
        <f t="shared" si="41"/>
        <v>1</v>
      </c>
      <c r="CI53" s="38">
        <f t="shared" si="42"/>
        <v>1</v>
      </c>
      <c r="CJ53" s="38">
        <f t="shared" si="43"/>
        <v>21</v>
      </c>
      <c r="CR53" s="38">
        <f t="shared" si="44"/>
        <v>0.7223966234849675</v>
      </c>
      <c r="CS53" s="39">
        <f t="shared" si="45"/>
        <v>-10</v>
      </c>
    </row>
    <row r="54" spans="1:97" ht="12.75">
      <c r="A54" s="4" t="s">
        <v>46</v>
      </c>
      <c r="B54" s="4" t="s">
        <v>2</v>
      </c>
      <c r="C54" s="5" t="s">
        <v>50</v>
      </c>
      <c r="D54" s="4"/>
      <c r="E54" s="4" t="s">
        <v>49</v>
      </c>
      <c r="F54" s="4" t="s">
        <v>51</v>
      </c>
      <c r="G54">
        <v>6.3</v>
      </c>
      <c r="H54">
        <v>19.9</v>
      </c>
      <c r="I54">
        <v>8.8</v>
      </c>
      <c r="J54">
        <v>5.2</v>
      </c>
      <c r="K54">
        <v>11.6</v>
      </c>
      <c r="L54">
        <v>6.3</v>
      </c>
      <c r="M54">
        <v>11.6</v>
      </c>
      <c r="N54">
        <v>11.1</v>
      </c>
      <c r="O54">
        <v>13</v>
      </c>
      <c r="P54">
        <v>14.5</v>
      </c>
      <c r="Q54">
        <v>13.9</v>
      </c>
      <c r="R54">
        <v>12.5</v>
      </c>
      <c r="S54">
        <v>19.9</v>
      </c>
      <c r="T54">
        <v>15.4</v>
      </c>
      <c r="U54">
        <v>15.4</v>
      </c>
      <c r="V54">
        <v>18.1</v>
      </c>
      <c r="W54">
        <v>20.4</v>
      </c>
      <c r="X54">
        <v>18.7</v>
      </c>
      <c r="Y54">
        <v>16.5</v>
      </c>
      <c r="Z54">
        <v>19.9</v>
      </c>
      <c r="AA54">
        <v>10.6</v>
      </c>
      <c r="AC54" s="38">
        <f t="shared" si="1"/>
        <v>0</v>
      </c>
      <c r="AD54" s="38">
        <f t="shared" si="2"/>
        <v>14.165000000000001</v>
      </c>
      <c r="AE54" s="38"/>
      <c r="AF54" s="38">
        <f t="shared" si="3"/>
        <v>0</v>
      </c>
      <c r="AG54" s="38">
        <f t="shared" si="4"/>
        <v>10</v>
      </c>
      <c r="AH54" s="38">
        <f t="shared" si="5"/>
        <v>0</v>
      </c>
      <c r="AI54" s="38">
        <f t="shared" si="6"/>
        <v>10</v>
      </c>
      <c r="AJ54" s="38"/>
      <c r="AK54" s="38">
        <f t="shared" si="7"/>
        <v>0</v>
      </c>
      <c r="AL54" s="38">
        <f t="shared" si="8"/>
        <v>0</v>
      </c>
      <c r="AM54" s="38">
        <f t="shared" si="9"/>
        <v>0</v>
      </c>
      <c r="AN54" s="38">
        <f t="shared" si="10"/>
        <v>0</v>
      </c>
      <c r="AO54" s="38"/>
      <c r="AP54" s="38">
        <f t="shared" si="11"/>
        <v>0</v>
      </c>
      <c r="AQ54" s="38">
        <f t="shared" si="12"/>
        <v>0</v>
      </c>
      <c r="AR54" s="38">
        <f t="shared" si="13"/>
        <v>0</v>
      </c>
      <c r="AS54" s="38">
        <f t="shared" si="14"/>
        <v>0</v>
      </c>
      <c r="AT54" s="38">
        <f t="shared" si="15"/>
        <v>0</v>
      </c>
      <c r="AU54" s="38"/>
      <c r="AV54" s="38">
        <f t="shared" si="16"/>
        <v>0</v>
      </c>
      <c r="AW54" s="38">
        <f t="shared" si="17"/>
        <v>1</v>
      </c>
      <c r="AX54" s="38">
        <f t="shared" si="18"/>
        <v>1</v>
      </c>
      <c r="AY54" s="38">
        <f t="shared" si="19"/>
        <v>1</v>
      </c>
      <c r="AZ54" s="38">
        <f t="shared" si="20"/>
        <v>1</v>
      </c>
      <c r="BA54" s="38">
        <f t="shared" si="21"/>
        <v>0</v>
      </c>
      <c r="BB54" s="38">
        <f t="shared" si="22"/>
        <v>0</v>
      </c>
      <c r="BC54" s="38">
        <f t="shared" si="23"/>
        <v>0</v>
      </c>
      <c r="BD54" s="38">
        <f t="shared" si="24"/>
        <v>4</v>
      </c>
      <c r="BE54" s="38"/>
      <c r="BF54" s="38"/>
      <c r="BG54" s="39">
        <f t="shared" si="25"/>
        <v>0.40924812030075186</v>
      </c>
      <c r="BH54" s="39">
        <f t="shared" si="26"/>
        <v>0.28362869507493815</v>
      </c>
      <c r="BI54" s="39">
        <f t="shared" si="27"/>
        <v>0.5325680192003066</v>
      </c>
      <c r="BJ54" s="38"/>
      <c r="BK54" s="38"/>
      <c r="BL54" s="38"/>
      <c r="BM54" s="38">
        <f t="shared" si="28"/>
        <v>0</v>
      </c>
      <c r="BN54" s="38">
        <f t="shared" si="29"/>
        <v>10</v>
      </c>
      <c r="BO54" s="38">
        <f t="shared" si="30"/>
        <v>0</v>
      </c>
      <c r="BP54" s="38">
        <f t="shared" si="31"/>
        <v>0</v>
      </c>
      <c r="BQ54" s="38">
        <f t="shared" si="32"/>
        <v>0</v>
      </c>
      <c r="BR54" s="38">
        <f t="shared" si="33"/>
        <v>0</v>
      </c>
      <c r="BS54" s="38">
        <f t="shared" si="34"/>
        <v>0</v>
      </c>
      <c r="BT54" s="38">
        <f t="shared" si="35"/>
        <v>0</v>
      </c>
      <c r="BU54" s="38">
        <f t="shared" si="36"/>
        <v>4</v>
      </c>
      <c r="BV54" s="40">
        <f t="shared" si="37"/>
        <v>-1</v>
      </c>
      <c r="BW54" s="40">
        <f t="shared" si="38"/>
        <v>5</v>
      </c>
      <c r="BX54" s="40">
        <f t="shared" si="39"/>
        <v>10</v>
      </c>
      <c r="BY54" s="38">
        <f t="shared" si="40"/>
        <v>28</v>
      </c>
      <c r="BZ54" s="37"/>
      <c r="CA54" s="37"/>
      <c r="CB54" s="37"/>
      <c r="CC54" s="37"/>
      <c r="CD54" s="37"/>
      <c r="CE54" s="37"/>
      <c r="CF54" s="37"/>
      <c r="CG54" s="37"/>
      <c r="CH54" s="37">
        <f t="shared" si="41"/>
        <v>0</v>
      </c>
      <c r="CI54" s="38">
        <f t="shared" si="42"/>
        <v>0</v>
      </c>
      <c r="CJ54" s="38">
        <f t="shared" si="43"/>
        <v>15.25</v>
      </c>
      <c r="CR54" s="38">
        <f t="shared" si="44"/>
        <v>0.6167239102573687</v>
      </c>
      <c r="CS54" s="39">
        <f t="shared" si="45"/>
        <v>-10</v>
      </c>
    </row>
    <row r="55" spans="1:97" ht="12.75">
      <c r="A55" s="4" t="s">
        <v>46</v>
      </c>
      <c r="B55" s="4" t="s">
        <v>2</v>
      </c>
      <c r="C55" s="5" t="s">
        <v>56</v>
      </c>
      <c r="D55" s="4"/>
      <c r="E55" s="4" t="s">
        <v>49</v>
      </c>
      <c r="F55" s="4" t="s">
        <v>57</v>
      </c>
      <c r="G55">
        <v>6.3</v>
      </c>
      <c r="H55">
        <v>15.6</v>
      </c>
      <c r="I55">
        <v>11.6</v>
      </c>
      <c r="J55">
        <v>15.5</v>
      </c>
      <c r="K55">
        <v>16.6</v>
      </c>
      <c r="L55">
        <v>12.3</v>
      </c>
      <c r="M55">
        <v>11.7</v>
      </c>
      <c r="N55">
        <v>9.5</v>
      </c>
      <c r="O55">
        <v>12.2</v>
      </c>
      <c r="P55">
        <v>10.6</v>
      </c>
      <c r="Q55">
        <v>13.9</v>
      </c>
      <c r="R55">
        <v>15.8</v>
      </c>
      <c r="S55">
        <v>18.7</v>
      </c>
      <c r="T55">
        <v>14.3</v>
      </c>
      <c r="U55">
        <v>12.9</v>
      </c>
      <c r="V55">
        <v>10.9</v>
      </c>
      <c r="W55">
        <v>11.3</v>
      </c>
      <c r="X55">
        <v>15.9</v>
      </c>
      <c r="Y55">
        <v>16.8</v>
      </c>
      <c r="Z55">
        <v>5.1</v>
      </c>
      <c r="AA55">
        <v>9.6</v>
      </c>
      <c r="AC55" s="38">
        <f t="shared" si="1"/>
        <v>0</v>
      </c>
      <c r="AD55" s="38">
        <f t="shared" si="2"/>
        <v>13.040000000000003</v>
      </c>
      <c r="AE55" s="38"/>
      <c r="AF55" s="38">
        <f t="shared" si="3"/>
        <v>0</v>
      </c>
      <c r="AG55" s="38">
        <f t="shared" si="4"/>
        <v>0</v>
      </c>
      <c r="AH55" s="38">
        <f t="shared" si="5"/>
        <v>0</v>
      </c>
      <c r="AI55" s="38">
        <f t="shared" si="6"/>
        <v>0</v>
      </c>
      <c r="AJ55" s="38"/>
      <c r="AK55" s="38">
        <f t="shared" si="7"/>
        <v>0</v>
      </c>
      <c r="AL55" s="38">
        <f t="shared" si="8"/>
        <v>0</v>
      </c>
      <c r="AM55" s="38">
        <f t="shared" si="9"/>
        <v>0</v>
      </c>
      <c r="AN55" s="38">
        <f t="shared" si="10"/>
        <v>0</v>
      </c>
      <c r="AO55" s="38"/>
      <c r="AP55" s="38">
        <f t="shared" si="11"/>
        <v>0</v>
      </c>
      <c r="AQ55" s="38">
        <f t="shared" si="12"/>
        <v>0</v>
      </c>
      <c r="AR55" s="38">
        <f t="shared" si="13"/>
        <v>0</v>
      </c>
      <c r="AS55" s="38">
        <f t="shared" si="14"/>
        <v>0</v>
      </c>
      <c r="AT55" s="38">
        <f t="shared" si="15"/>
        <v>0</v>
      </c>
      <c r="AU55" s="38"/>
      <c r="AV55" s="38">
        <f t="shared" si="16"/>
        <v>0</v>
      </c>
      <c r="AW55" s="38">
        <f t="shared" si="17"/>
        <v>0</v>
      </c>
      <c r="AX55" s="38">
        <f t="shared" si="18"/>
        <v>1</v>
      </c>
      <c r="AY55" s="38">
        <f t="shared" si="19"/>
        <v>0</v>
      </c>
      <c r="AZ55" s="38">
        <f t="shared" si="20"/>
        <v>0</v>
      </c>
      <c r="BA55" s="38">
        <f t="shared" si="21"/>
        <v>0</v>
      </c>
      <c r="BB55" s="38">
        <f t="shared" si="22"/>
        <v>0</v>
      </c>
      <c r="BC55" s="38">
        <f t="shared" si="23"/>
        <v>0</v>
      </c>
      <c r="BD55" s="38">
        <f t="shared" si="24"/>
        <v>1</v>
      </c>
      <c r="BE55" s="38"/>
      <c r="BF55" s="38"/>
      <c r="BG55" s="39">
        <f t="shared" si="25"/>
        <v>-0.12917293233082705</v>
      </c>
      <c r="BH55" s="39">
        <f t="shared" si="26"/>
        <v>0.05670227549577921</v>
      </c>
      <c r="BI55" s="39">
        <f t="shared" si="27"/>
        <v>-0.23812239603989208</v>
      </c>
      <c r="BJ55" s="38"/>
      <c r="BK55" s="38"/>
      <c r="BL55" s="38"/>
      <c r="BM55" s="38">
        <f t="shared" si="28"/>
        <v>0</v>
      </c>
      <c r="BN55" s="38">
        <f t="shared" si="29"/>
        <v>0</v>
      </c>
      <c r="BO55" s="38">
        <f t="shared" si="30"/>
        <v>0</v>
      </c>
      <c r="BP55" s="38">
        <f t="shared" si="31"/>
        <v>0</v>
      </c>
      <c r="BQ55" s="38">
        <f t="shared" si="32"/>
        <v>0</v>
      </c>
      <c r="BR55" s="38">
        <f t="shared" si="33"/>
        <v>0</v>
      </c>
      <c r="BS55" s="38">
        <f t="shared" si="34"/>
        <v>0</v>
      </c>
      <c r="BT55" s="38">
        <f t="shared" si="35"/>
        <v>0</v>
      </c>
      <c r="BU55" s="38">
        <f t="shared" si="36"/>
        <v>1</v>
      </c>
      <c r="BV55" s="40">
        <f t="shared" si="37"/>
        <v>-10</v>
      </c>
      <c r="BW55" s="40">
        <f t="shared" si="38"/>
        <v>0</v>
      </c>
      <c r="BX55" s="40">
        <f t="shared" si="39"/>
        <v>-10</v>
      </c>
      <c r="BY55" s="38">
        <f t="shared" si="40"/>
        <v>-19</v>
      </c>
      <c r="BZ55" s="37"/>
      <c r="CA55" s="37"/>
      <c r="CB55" s="37"/>
      <c r="CC55" s="37"/>
      <c r="CD55" s="37"/>
      <c r="CE55" s="37"/>
      <c r="CF55" s="37"/>
      <c r="CG55" s="37"/>
      <c r="CH55" s="37">
        <f t="shared" si="41"/>
        <v>0</v>
      </c>
      <c r="CI55" s="38">
        <f t="shared" si="42"/>
        <v>0</v>
      </c>
      <c r="CJ55" s="38">
        <f t="shared" si="43"/>
        <v>7.35</v>
      </c>
      <c r="CR55" s="38">
        <f t="shared" si="44"/>
        <v>-0.07575067849777471</v>
      </c>
      <c r="CS55" s="39">
        <f t="shared" si="45"/>
        <v>-10</v>
      </c>
    </row>
    <row r="56" spans="1:97" ht="12.75">
      <c r="A56" s="4" t="s">
        <v>46</v>
      </c>
      <c r="B56" s="4" t="s">
        <v>2</v>
      </c>
      <c r="C56" s="5" t="s">
        <v>58</v>
      </c>
      <c r="D56" s="4"/>
      <c r="E56" s="4" t="s">
        <v>49</v>
      </c>
      <c r="F56" s="4" t="s">
        <v>59</v>
      </c>
      <c r="G56">
        <v>6.3</v>
      </c>
      <c r="H56">
        <v>15</v>
      </c>
      <c r="I56">
        <v>13.9</v>
      </c>
      <c r="J56">
        <v>15.9</v>
      </c>
      <c r="K56">
        <v>22</v>
      </c>
      <c r="L56">
        <v>14.7</v>
      </c>
      <c r="M56">
        <v>11.2</v>
      </c>
      <c r="N56">
        <v>12.4</v>
      </c>
      <c r="O56">
        <v>13.7</v>
      </c>
      <c r="P56">
        <v>10.5</v>
      </c>
      <c r="Q56">
        <v>12.1</v>
      </c>
      <c r="R56">
        <v>14.2</v>
      </c>
      <c r="S56">
        <v>16.1</v>
      </c>
      <c r="T56">
        <v>15</v>
      </c>
      <c r="U56">
        <v>21</v>
      </c>
      <c r="V56">
        <v>1</v>
      </c>
      <c r="W56">
        <v>14.2</v>
      </c>
      <c r="X56">
        <v>13.5</v>
      </c>
      <c r="Y56">
        <v>17.5</v>
      </c>
      <c r="Z56">
        <v>-1.7</v>
      </c>
      <c r="AA56">
        <v>9.3</v>
      </c>
      <c r="AC56" s="38">
        <f t="shared" si="1"/>
        <v>0</v>
      </c>
      <c r="AD56" s="38">
        <f t="shared" si="2"/>
        <v>13.075</v>
      </c>
      <c r="AE56" s="38"/>
      <c r="AF56" s="38">
        <f t="shared" si="3"/>
        <v>5</v>
      </c>
      <c r="AG56" s="38">
        <f t="shared" si="4"/>
        <v>0</v>
      </c>
      <c r="AH56" s="38">
        <f t="shared" si="5"/>
        <v>0</v>
      </c>
      <c r="AI56" s="38">
        <f t="shared" si="6"/>
        <v>5</v>
      </c>
      <c r="AJ56" s="38"/>
      <c r="AK56" s="38">
        <f t="shared" si="7"/>
        <v>0</v>
      </c>
      <c r="AL56" s="38">
        <f t="shared" si="8"/>
        <v>0</v>
      </c>
      <c r="AM56" s="38">
        <f t="shared" si="9"/>
        <v>0</v>
      </c>
      <c r="AN56" s="38">
        <f t="shared" si="10"/>
        <v>0</v>
      </c>
      <c r="AO56" s="38"/>
      <c r="AP56" s="38">
        <f t="shared" si="11"/>
        <v>0</v>
      </c>
      <c r="AQ56" s="38">
        <f t="shared" si="12"/>
        <v>0</v>
      </c>
      <c r="AR56" s="38">
        <f t="shared" si="13"/>
        <v>0</v>
      </c>
      <c r="AS56" s="38">
        <f t="shared" si="14"/>
        <v>0</v>
      </c>
      <c r="AT56" s="38">
        <f t="shared" si="15"/>
        <v>0</v>
      </c>
      <c r="AU56" s="38"/>
      <c r="AV56" s="38">
        <f t="shared" si="16"/>
        <v>0</v>
      </c>
      <c r="AW56" s="38">
        <f t="shared" si="17"/>
        <v>0</v>
      </c>
      <c r="AX56" s="38">
        <f t="shared" si="18"/>
        <v>1</v>
      </c>
      <c r="AY56" s="38">
        <f t="shared" si="19"/>
        <v>0</v>
      </c>
      <c r="AZ56" s="38">
        <f t="shared" si="20"/>
        <v>0</v>
      </c>
      <c r="BA56" s="38">
        <f t="shared" si="21"/>
        <v>0</v>
      </c>
      <c r="BB56" s="38">
        <f t="shared" si="22"/>
        <v>0</v>
      </c>
      <c r="BC56" s="38">
        <f t="shared" si="23"/>
        <v>0</v>
      </c>
      <c r="BD56" s="38">
        <f t="shared" si="24"/>
        <v>1</v>
      </c>
      <c r="BE56" s="38"/>
      <c r="BF56" s="38"/>
      <c r="BG56" s="39">
        <f t="shared" si="25"/>
        <v>-0.35466165413533834</v>
      </c>
      <c r="BH56" s="39">
        <f t="shared" si="26"/>
        <v>0.14349706627064646</v>
      </c>
      <c r="BI56" s="39">
        <f t="shared" si="27"/>
        <v>-0.3788100662213802</v>
      </c>
      <c r="BJ56" s="38"/>
      <c r="BK56" s="38"/>
      <c r="BL56" s="38"/>
      <c r="BM56" s="38">
        <f t="shared" si="28"/>
        <v>0</v>
      </c>
      <c r="BN56" s="38">
        <f t="shared" si="29"/>
        <v>5</v>
      </c>
      <c r="BO56" s="38">
        <f t="shared" si="30"/>
        <v>0</v>
      </c>
      <c r="BP56" s="38">
        <f t="shared" si="31"/>
        <v>0</v>
      </c>
      <c r="BQ56" s="38">
        <f t="shared" si="32"/>
        <v>0</v>
      </c>
      <c r="BR56" s="38">
        <f t="shared" si="33"/>
        <v>0</v>
      </c>
      <c r="BS56" s="38">
        <f t="shared" si="34"/>
        <v>0</v>
      </c>
      <c r="BT56" s="38">
        <f t="shared" si="35"/>
        <v>0</v>
      </c>
      <c r="BU56" s="38">
        <f t="shared" si="36"/>
        <v>1</v>
      </c>
      <c r="BV56" s="40">
        <f t="shared" si="37"/>
        <v>-10</v>
      </c>
      <c r="BW56" s="40">
        <f t="shared" si="38"/>
        <v>0</v>
      </c>
      <c r="BX56" s="40">
        <f t="shared" si="39"/>
        <v>-10</v>
      </c>
      <c r="BY56" s="38">
        <f t="shared" si="40"/>
        <v>-14</v>
      </c>
      <c r="BZ56" s="37"/>
      <c r="CA56" s="37"/>
      <c r="CB56" s="37"/>
      <c r="CC56" s="37"/>
      <c r="CD56" s="37"/>
      <c r="CE56" s="37"/>
      <c r="CF56" s="37"/>
      <c r="CG56" s="37"/>
      <c r="CH56" s="37">
        <f t="shared" si="41"/>
        <v>0</v>
      </c>
      <c r="CI56" s="38">
        <f t="shared" si="42"/>
        <v>0</v>
      </c>
      <c r="CJ56" s="38">
        <f t="shared" si="43"/>
        <v>3.8000000000000003</v>
      </c>
      <c r="CR56" s="38">
        <f t="shared" si="44"/>
        <v>-0.2539487339972098</v>
      </c>
      <c r="CS56" s="39">
        <f t="shared" si="45"/>
        <v>-10</v>
      </c>
    </row>
    <row r="57" spans="1:97" ht="12.75">
      <c r="A57" s="4" t="s">
        <v>46</v>
      </c>
      <c r="B57" s="4" t="s">
        <v>2</v>
      </c>
      <c r="C57" s="5" t="s">
        <v>60</v>
      </c>
      <c r="D57" s="4"/>
      <c r="E57" s="4" t="s">
        <v>8</v>
      </c>
      <c r="F57" s="4" t="s">
        <v>61</v>
      </c>
      <c r="G57">
        <v>6.3</v>
      </c>
      <c r="P57">
        <v>7.9</v>
      </c>
      <c r="Q57">
        <v>7</v>
      </c>
      <c r="R57">
        <v>11.6</v>
      </c>
      <c r="S57">
        <v>8.7</v>
      </c>
      <c r="T57">
        <v>12.5</v>
      </c>
      <c r="U57">
        <v>16.9</v>
      </c>
      <c r="V57">
        <v>13.4</v>
      </c>
      <c r="W57">
        <v>16.6</v>
      </c>
      <c r="X57">
        <v>13.4</v>
      </c>
      <c r="Y57">
        <v>14.6</v>
      </c>
      <c r="Z57">
        <v>19.3</v>
      </c>
      <c r="AA57">
        <v>17.9</v>
      </c>
      <c r="AC57" s="38">
        <f t="shared" si="1"/>
        <v>8</v>
      </c>
      <c r="AD57" s="38">
        <f t="shared" si="2"/>
        <v>13.316666666666668</v>
      </c>
      <c r="AE57" s="38"/>
      <c r="AF57" s="38">
        <f t="shared" si="3"/>
        <v>0</v>
      </c>
      <c r="AG57" s="38">
        <f t="shared" si="4"/>
        <v>5</v>
      </c>
      <c r="AH57" s="38">
        <f t="shared" si="5"/>
        <v>5</v>
      </c>
      <c r="AI57" s="38">
        <f t="shared" si="6"/>
        <v>10</v>
      </c>
      <c r="AJ57" s="38"/>
      <c r="AK57" s="38">
        <f t="shared" si="7"/>
        <v>0</v>
      </c>
      <c r="AL57" s="38">
        <f t="shared" si="8"/>
        <v>0</v>
      </c>
      <c r="AM57" s="38">
        <f t="shared" si="9"/>
        <v>0</v>
      </c>
      <c r="AN57" s="38">
        <f t="shared" si="10"/>
        <v>0</v>
      </c>
      <c r="AO57" s="38"/>
      <c r="AP57" s="38">
        <f t="shared" si="11"/>
        <v>0</v>
      </c>
      <c r="AQ57" s="38">
        <f t="shared" si="12"/>
        <v>1</v>
      </c>
      <c r="AR57" s="38">
        <f t="shared" si="13"/>
        <v>0</v>
      </c>
      <c r="AS57" s="38">
        <f t="shared" si="14"/>
        <v>0</v>
      </c>
      <c r="AT57" s="38">
        <f t="shared" si="15"/>
        <v>0</v>
      </c>
      <c r="AU57" s="38"/>
      <c r="AV57" s="38">
        <f t="shared" si="16"/>
      </c>
      <c r="AW57" s="38">
        <f t="shared" si="17"/>
      </c>
      <c r="AX57" s="38">
        <f t="shared" si="18"/>
        <v>1</v>
      </c>
      <c r="AY57" s="38">
        <f t="shared" si="19"/>
        <v>1</v>
      </c>
      <c r="AZ57" s="38">
        <f t="shared" si="20"/>
        <v>1</v>
      </c>
      <c r="BA57" s="38">
        <f t="shared" si="21"/>
        <v>1</v>
      </c>
      <c r="BB57" s="38">
        <f t="shared" si="22"/>
        <v>1</v>
      </c>
      <c r="BC57" s="38">
        <f t="shared" si="23"/>
        <v>0</v>
      </c>
      <c r="BD57" s="38">
        <f t="shared" si="24"/>
        <v>5</v>
      </c>
      <c r="BE57" s="38"/>
      <c r="BF57" s="38"/>
      <c r="BG57" s="39">
        <f t="shared" si="25"/>
        <v>0.958041958041958</v>
      </c>
      <c r="BH57" s="39">
        <f t="shared" si="26"/>
        <v>0.7446626033157039</v>
      </c>
      <c r="BI57" s="39">
        <f t="shared" si="27"/>
        <v>0.8629383542963563</v>
      </c>
      <c r="BJ57" s="38"/>
      <c r="BK57" s="38"/>
      <c r="BL57" s="38"/>
      <c r="BM57" s="38">
        <f t="shared" si="28"/>
        <v>-16</v>
      </c>
      <c r="BN57" s="38">
        <f t="shared" si="29"/>
        <v>10</v>
      </c>
      <c r="BO57" s="38">
        <f t="shared" si="30"/>
        <v>0</v>
      </c>
      <c r="BP57" s="38">
        <f t="shared" si="31"/>
        <v>0</v>
      </c>
      <c r="BQ57" s="38">
        <f t="shared" si="32"/>
        <v>1</v>
      </c>
      <c r="BR57" s="38">
        <f t="shared" si="33"/>
        <v>0</v>
      </c>
      <c r="BS57" s="38">
        <f t="shared" si="34"/>
        <v>0</v>
      </c>
      <c r="BT57" s="38">
        <f t="shared" si="35"/>
        <v>0</v>
      </c>
      <c r="BU57" s="38">
        <f t="shared" si="36"/>
        <v>5</v>
      </c>
      <c r="BV57" s="40">
        <f t="shared" si="37"/>
        <v>0</v>
      </c>
      <c r="BW57" s="40">
        <f t="shared" si="38"/>
        <v>10</v>
      </c>
      <c r="BX57" s="40">
        <f t="shared" si="39"/>
        <v>25</v>
      </c>
      <c r="BY57" s="38">
        <f t="shared" si="40"/>
        <v>35</v>
      </c>
      <c r="BZ57" s="37"/>
      <c r="CA57" s="37"/>
      <c r="CB57" s="37"/>
      <c r="CC57" s="37"/>
      <c r="CD57" s="37"/>
      <c r="CE57" s="37"/>
      <c r="CF57" s="37"/>
      <c r="CG57" s="37"/>
      <c r="CH57" s="37">
        <f t="shared" si="41"/>
        <v>1</v>
      </c>
      <c r="CI57" s="38">
        <f t="shared" si="42"/>
        <v>1</v>
      </c>
      <c r="CJ57" s="38">
        <f t="shared" si="43"/>
        <v>18.6</v>
      </c>
      <c r="CR57" s="38">
        <f t="shared" si="44"/>
        <v>0.8629383542963563</v>
      </c>
      <c r="CS57" s="39">
        <f t="shared" si="45"/>
        <v>0</v>
      </c>
    </row>
    <row r="58" spans="1:97" ht="12.75">
      <c r="A58" s="4" t="s">
        <v>46</v>
      </c>
      <c r="B58" s="4" t="s">
        <v>2</v>
      </c>
      <c r="C58" s="5" t="s">
        <v>60</v>
      </c>
      <c r="D58" s="4"/>
      <c r="E58" s="4" t="s">
        <v>49</v>
      </c>
      <c r="F58" s="4" t="s">
        <v>61</v>
      </c>
      <c r="G58">
        <v>6.3</v>
      </c>
      <c r="H58">
        <v>12</v>
      </c>
      <c r="I58">
        <v>8.4</v>
      </c>
      <c r="J58">
        <v>16.6</v>
      </c>
      <c r="K58">
        <v>12.7</v>
      </c>
      <c r="L58">
        <v>13.1</v>
      </c>
      <c r="M58">
        <v>17.7</v>
      </c>
      <c r="N58">
        <v>8.2</v>
      </c>
      <c r="O58">
        <v>22.4</v>
      </c>
      <c r="P58">
        <v>14.3</v>
      </c>
      <c r="Q58">
        <v>15</v>
      </c>
      <c r="R58">
        <v>15.8</v>
      </c>
      <c r="S58">
        <v>9.6</v>
      </c>
      <c r="T58">
        <v>15.6</v>
      </c>
      <c r="U58">
        <v>14.1</v>
      </c>
      <c r="V58">
        <v>16.3</v>
      </c>
      <c r="W58">
        <v>13.4</v>
      </c>
      <c r="X58">
        <v>17.7</v>
      </c>
      <c r="Y58">
        <v>10.8</v>
      </c>
      <c r="AA58">
        <v>10.4</v>
      </c>
      <c r="AC58" s="38">
        <f t="shared" si="1"/>
        <v>1</v>
      </c>
      <c r="AD58" s="38">
        <f t="shared" si="2"/>
        <v>13.899999999999999</v>
      </c>
      <c r="AE58" s="38"/>
      <c r="AF58" s="38">
        <f t="shared" si="3"/>
        <v>0</v>
      </c>
      <c r="AG58" s="38">
        <f t="shared" si="4"/>
        <v>0</v>
      </c>
      <c r="AH58" s="38">
        <f t="shared" si="5"/>
        <v>0</v>
      </c>
      <c r="AI58" s="38">
        <f t="shared" si="6"/>
        <v>0</v>
      </c>
      <c r="AJ58" s="38"/>
      <c r="AK58" s="38">
        <f t="shared" si="7"/>
        <v>0</v>
      </c>
      <c r="AL58" s="38">
        <f t="shared" si="8"/>
        <v>0</v>
      </c>
      <c r="AM58" s="38">
        <f t="shared" si="9"/>
        <v>0</v>
      </c>
      <c r="AN58" s="38">
        <f t="shared" si="10"/>
        <v>0</v>
      </c>
      <c r="AO58" s="38"/>
      <c r="AP58" s="38">
        <f t="shared" si="11"/>
        <v>0</v>
      </c>
      <c r="AQ58" s="38">
        <f t="shared" si="12"/>
        <v>0</v>
      </c>
      <c r="AR58" s="38">
        <f t="shared" si="13"/>
        <v>0</v>
      </c>
      <c r="AS58" s="38">
        <f t="shared" si="14"/>
        <v>0</v>
      </c>
      <c r="AT58" s="38">
        <f t="shared" si="15"/>
        <v>0</v>
      </c>
      <c r="AU58" s="38"/>
      <c r="AV58" s="38">
        <f t="shared" si="16"/>
        <v>1</v>
      </c>
      <c r="AW58" s="38">
        <f t="shared" si="17"/>
        <v>1</v>
      </c>
      <c r="AX58" s="38">
        <f t="shared" si="18"/>
        <v>0</v>
      </c>
      <c r="AY58" s="38">
        <f t="shared" si="19"/>
        <v>1</v>
      </c>
      <c r="AZ58" s="38">
        <f t="shared" si="20"/>
        <v>0</v>
      </c>
      <c r="BA58" s="38">
        <f t="shared" si="21"/>
        <v>0</v>
      </c>
      <c r="BB58" s="38">
        <f t="shared" si="22"/>
        <v>0</v>
      </c>
      <c r="BC58" s="38">
        <f t="shared" si="23"/>
        <v>0</v>
      </c>
      <c r="BD58" s="38">
        <f t="shared" si="24"/>
        <v>3</v>
      </c>
      <c r="BE58" s="38"/>
      <c r="BF58" s="38"/>
      <c r="BG58" s="39">
        <f t="shared" si="25"/>
        <v>0.021903485254691674</v>
      </c>
      <c r="BH58" s="39">
        <f t="shared" si="26"/>
        <v>0.0012225465549737038</v>
      </c>
      <c r="BI58" s="39">
        <f t="shared" si="27"/>
        <v>0.03496493321849341</v>
      </c>
      <c r="BJ58" s="38"/>
      <c r="BK58" s="38"/>
      <c r="BL58" s="38"/>
      <c r="BM58" s="38">
        <f t="shared" si="28"/>
        <v>-2</v>
      </c>
      <c r="BN58" s="38">
        <f t="shared" si="29"/>
        <v>0</v>
      </c>
      <c r="BO58" s="38">
        <f t="shared" si="30"/>
        <v>0</v>
      </c>
      <c r="BP58" s="38">
        <f t="shared" si="31"/>
        <v>0</v>
      </c>
      <c r="BQ58" s="38">
        <f t="shared" si="32"/>
        <v>0</v>
      </c>
      <c r="BR58" s="38">
        <f t="shared" si="33"/>
        <v>0</v>
      </c>
      <c r="BS58" s="38">
        <f t="shared" si="34"/>
        <v>0</v>
      </c>
      <c r="BT58" s="38">
        <f t="shared" si="35"/>
        <v>0</v>
      </c>
      <c r="BU58" s="38">
        <f t="shared" si="36"/>
        <v>3</v>
      </c>
      <c r="BV58" s="40">
        <f t="shared" si="37"/>
        <v>-1</v>
      </c>
      <c r="BW58" s="40">
        <f t="shared" si="38"/>
        <v>0</v>
      </c>
      <c r="BX58" s="40">
        <f t="shared" si="39"/>
        <v>0</v>
      </c>
      <c r="BY58" s="38">
        <f t="shared" si="40"/>
        <v>0</v>
      </c>
      <c r="BZ58" s="37"/>
      <c r="CA58" s="37"/>
      <c r="CB58" s="37"/>
      <c r="CC58" s="37"/>
      <c r="CD58" s="37"/>
      <c r="CE58" s="37"/>
      <c r="CF58" s="37"/>
      <c r="CG58" s="37"/>
      <c r="CH58" s="37">
        <f t="shared" si="41"/>
        <v>0</v>
      </c>
      <c r="CI58" s="38">
        <f t="shared" si="42"/>
        <v>0</v>
      </c>
      <c r="CJ58" s="38">
        <f t="shared" si="43"/>
        <v>10.4</v>
      </c>
      <c r="CR58" s="38">
        <f t="shared" si="44"/>
        <v>-0.20778148854505646</v>
      </c>
      <c r="CS58" s="39">
        <f t="shared" si="45"/>
        <v>-10</v>
      </c>
    </row>
    <row r="59" spans="1:97" ht="12.75">
      <c r="A59" s="4" t="s">
        <v>46</v>
      </c>
      <c r="B59" s="4" t="s">
        <v>2</v>
      </c>
      <c r="C59" s="5" t="s">
        <v>62</v>
      </c>
      <c r="D59" s="4"/>
      <c r="E59" s="4" t="s">
        <v>8</v>
      </c>
      <c r="F59" s="4" t="s">
        <v>63</v>
      </c>
      <c r="G59">
        <v>6.3</v>
      </c>
      <c r="P59">
        <v>7.3</v>
      </c>
      <c r="Q59">
        <v>6.5</v>
      </c>
      <c r="R59">
        <v>10.8</v>
      </c>
      <c r="S59">
        <v>11.1</v>
      </c>
      <c r="T59">
        <v>11.5</v>
      </c>
      <c r="U59">
        <v>14.1</v>
      </c>
      <c r="V59">
        <v>16</v>
      </c>
      <c r="W59">
        <v>15.4</v>
      </c>
      <c r="X59">
        <v>14.3</v>
      </c>
      <c r="Y59">
        <v>12.7</v>
      </c>
      <c r="Z59">
        <v>17.9</v>
      </c>
      <c r="AA59">
        <v>17.4</v>
      </c>
      <c r="AC59" s="38">
        <f t="shared" si="1"/>
        <v>8</v>
      </c>
      <c r="AD59" s="38">
        <f t="shared" si="2"/>
        <v>12.91666666666667</v>
      </c>
      <c r="AE59" s="38"/>
      <c r="AF59" s="38">
        <f t="shared" si="3"/>
        <v>0</v>
      </c>
      <c r="AG59" s="38">
        <f t="shared" si="4"/>
        <v>5</v>
      </c>
      <c r="AH59" s="38">
        <f t="shared" si="5"/>
        <v>0</v>
      </c>
      <c r="AI59" s="38">
        <f t="shared" si="6"/>
        <v>5</v>
      </c>
      <c r="AJ59" s="38"/>
      <c r="AK59" s="38">
        <f t="shared" si="7"/>
        <v>0</v>
      </c>
      <c r="AL59" s="38">
        <f t="shared" si="8"/>
        <v>0</v>
      </c>
      <c r="AM59" s="38">
        <f t="shared" si="9"/>
        <v>0</v>
      </c>
      <c r="AN59" s="38">
        <f t="shared" si="10"/>
        <v>0</v>
      </c>
      <c r="AO59" s="38"/>
      <c r="AP59" s="38">
        <f t="shared" si="11"/>
        <v>0</v>
      </c>
      <c r="AQ59" s="38">
        <f t="shared" si="12"/>
        <v>0</v>
      </c>
      <c r="AR59" s="38">
        <f t="shared" si="13"/>
        <v>0</v>
      </c>
      <c r="AS59" s="38">
        <f t="shared" si="14"/>
        <v>0</v>
      </c>
      <c r="AT59" s="38">
        <f t="shared" si="15"/>
        <v>0</v>
      </c>
      <c r="AU59" s="38"/>
      <c r="AV59" s="38">
        <f t="shared" si="16"/>
      </c>
      <c r="AW59" s="38">
        <f t="shared" si="17"/>
      </c>
      <c r="AX59" s="38">
        <f t="shared" si="18"/>
        <v>1</v>
      </c>
      <c r="AY59" s="38">
        <f t="shared" si="19"/>
        <v>1</v>
      </c>
      <c r="AZ59" s="38">
        <f t="shared" si="20"/>
        <v>1</v>
      </c>
      <c r="BA59" s="38">
        <f t="shared" si="21"/>
        <v>1</v>
      </c>
      <c r="BB59" s="38">
        <f t="shared" si="22"/>
        <v>1</v>
      </c>
      <c r="BC59" s="38">
        <f t="shared" si="23"/>
        <v>0</v>
      </c>
      <c r="BD59" s="38">
        <f t="shared" si="24"/>
        <v>5</v>
      </c>
      <c r="BE59" s="38"/>
      <c r="BF59" s="38"/>
      <c r="BG59" s="39">
        <f t="shared" si="25"/>
        <v>0.897202797202797</v>
      </c>
      <c r="BH59" s="39">
        <f t="shared" si="26"/>
        <v>0.7858665922748937</v>
      </c>
      <c r="BI59" s="39">
        <f t="shared" si="27"/>
        <v>0.8864911687517782</v>
      </c>
      <c r="BJ59" s="38"/>
      <c r="BK59" s="38"/>
      <c r="BL59" s="38"/>
      <c r="BM59" s="38">
        <f t="shared" si="28"/>
        <v>-16</v>
      </c>
      <c r="BN59" s="38">
        <f t="shared" si="29"/>
        <v>5</v>
      </c>
      <c r="BO59" s="38">
        <f t="shared" si="30"/>
        <v>0</v>
      </c>
      <c r="BP59" s="38">
        <f t="shared" si="31"/>
        <v>0</v>
      </c>
      <c r="BQ59" s="38">
        <f t="shared" si="32"/>
        <v>0</v>
      </c>
      <c r="BR59" s="38">
        <f t="shared" si="33"/>
        <v>0</v>
      </c>
      <c r="BS59" s="38">
        <f t="shared" si="34"/>
        <v>0</v>
      </c>
      <c r="BT59" s="38">
        <f t="shared" si="35"/>
        <v>0</v>
      </c>
      <c r="BU59" s="38">
        <f t="shared" si="36"/>
        <v>5</v>
      </c>
      <c r="BV59" s="40">
        <f t="shared" si="37"/>
        <v>0</v>
      </c>
      <c r="BW59" s="40">
        <f t="shared" si="38"/>
        <v>10</v>
      </c>
      <c r="BX59" s="40">
        <f t="shared" si="39"/>
        <v>25</v>
      </c>
      <c r="BY59" s="38">
        <f t="shared" si="40"/>
        <v>29</v>
      </c>
      <c r="BZ59" s="37"/>
      <c r="CA59" s="37"/>
      <c r="CB59" s="37"/>
      <c r="CC59" s="37"/>
      <c r="CD59" s="37"/>
      <c r="CE59" s="37"/>
      <c r="CF59" s="37"/>
      <c r="CG59" s="37"/>
      <c r="CH59" s="37">
        <f t="shared" si="41"/>
        <v>1</v>
      </c>
      <c r="CI59" s="38">
        <f t="shared" si="42"/>
        <v>0</v>
      </c>
      <c r="CJ59" s="38">
        <f t="shared" si="43"/>
        <v>17.65</v>
      </c>
      <c r="CR59" s="38">
        <f t="shared" si="44"/>
        <v>0.8864911687517782</v>
      </c>
      <c r="CS59" s="39">
        <f t="shared" si="45"/>
        <v>0</v>
      </c>
    </row>
    <row r="60" spans="1:97" ht="12.75">
      <c r="A60" s="4" t="s">
        <v>46</v>
      </c>
      <c r="B60" s="4" t="s">
        <v>2</v>
      </c>
      <c r="C60" s="5" t="s">
        <v>62</v>
      </c>
      <c r="D60" s="4"/>
      <c r="E60" s="4" t="s">
        <v>49</v>
      </c>
      <c r="F60" s="4" t="s">
        <v>63</v>
      </c>
      <c r="G60">
        <v>6.3</v>
      </c>
      <c r="H60">
        <v>13.2</v>
      </c>
      <c r="I60">
        <v>10.4</v>
      </c>
      <c r="J60">
        <v>15.4</v>
      </c>
      <c r="K60">
        <v>14.8</v>
      </c>
      <c r="L60">
        <v>10.6</v>
      </c>
      <c r="M60">
        <v>10.5</v>
      </c>
      <c r="N60">
        <v>19.4</v>
      </c>
      <c r="O60">
        <v>17.5</v>
      </c>
      <c r="P60">
        <v>15</v>
      </c>
      <c r="Q60">
        <v>10.7</v>
      </c>
      <c r="R60">
        <v>15.7</v>
      </c>
      <c r="S60">
        <v>13.1</v>
      </c>
      <c r="T60">
        <v>13.5</v>
      </c>
      <c r="U60">
        <v>16</v>
      </c>
      <c r="V60">
        <v>10.8</v>
      </c>
      <c r="W60">
        <v>15.2</v>
      </c>
      <c r="X60">
        <v>15.6</v>
      </c>
      <c r="Y60">
        <v>14.5</v>
      </c>
      <c r="AA60">
        <v>10.4</v>
      </c>
      <c r="AC60" s="38">
        <f t="shared" si="1"/>
        <v>1</v>
      </c>
      <c r="AD60" s="38">
        <f t="shared" si="2"/>
        <v>13.805263157894734</v>
      </c>
      <c r="AE60" s="38"/>
      <c r="AF60" s="38">
        <f t="shared" si="3"/>
        <v>0</v>
      </c>
      <c r="AG60" s="38">
        <f t="shared" si="4"/>
        <v>0</v>
      </c>
      <c r="AH60" s="38">
        <f t="shared" si="5"/>
        <v>0</v>
      </c>
      <c r="AI60" s="38">
        <f t="shared" si="6"/>
        <v>0</v>
      </c>
      <c r="AJ60" s="38"/>
      <c r="AK60" s="38">
        <f t="shared" si="7"/>
        <v>0</v>
      </c>
      <c r="AL60" s="38">
        <f t="shared" si="8"/>
        <v>0</v>
      </c>
      <c r="AM60" s="38">
        <f t="shared" si="9"/>
        <v>0</v>
      </c>
      <c r="AN60" s="38">
        <f t="shared" si="10"/>
        <v>0</v>
      </c>
      <c r="AO60" s="38"/>
      <c r="AP60" s="38">
        <f t="shared" si="11"/>
        <v>0</v>
      </c>
      <c r="AQ60" s="38">
        <f t="shared" si="12"/>
        <v>0</v>
      </c>
      <c r="AR60" s="38">
        <f t="shared" si="13"/>
        <v>0</v>
      </c>
      <c r="AS60" s="38">
        <f t="shared" si="14"/>
        <v>0</v>
      </c>
      <c r="AT60" s="38">
        <f t="shared" si="15"/>
        <v>0</v>
      </c>
      <c r="AU60" s="38"/>
      <c r="AV60" s="38">
        <f t="shared" si="16"/>
        <v>1</v>
      </c>
      <c r="AW60" s="38">
        <f t="shared" si="17"/>
        <v>1</v>
      </c>
      <c r="AX60" s="38">
        <f t="shared" si="18"/>
        <v>0</v>
      </c>
      <c r="AY60" s="38">
        <f t="shared" si="19"/>
        <v>1</v>
      </c>
      <c r="AZ60" s="38">
        <f t="shared" si="20"/>
        <v>1</v>
      </c>
      <c r="BA60" s="38">
        <f t="shared" si="21"/>
        <v>0</v>
      </c>
      <c r="BB60" s="38">
        <f t="shared" si="22"/>
        <v>0</v>
      </c>
      <c r="BC60" s="38">
        <f t="shared" si="23"/>
        <v>0</v>
      </c>
      <c r="BD60" s="38">
        <f t="shared" si="24"/>
        <v>4</v>
      </c>
      <c r="BE60" s="38"/>
      <c r="BF60" s="38"/>
      <c r="BG60" s="39">
        <f t="shared" si="25"/>
        <v>0.008820375335120659</v>
      </c>
      <c r="BH60" s="39">
        <f t="shared" si="26"/>
        <v>0.0003579945084202691</v>
      </c>
      <c r="BI60" s="39">
        <f t="shared" si="27"/>
        <v>0.018920742808364293</v>
      </c>
      <c r="BJ60" s="38"/>
      <c r="BK60" s="38"/>
      <c r="BL60" s="38"/>
      <c r="BM60" s="38">
        <f t="shared" si="28"/>
        <v>-2</v>
      </c>
      <c r="BN60" s="38">
        <f t="shared" si="29"/>
        <v>0</v>
      </c>
      <c r="BO60" s="38">
        <f t="shared" si="30"/>
        <v>0</v>
      </c>
      <c r="BP60" s="38">
        <f t="shared" si="31"/>
        <v>0</v>
      </c>
      <c r="BQ60" s="38">
        <f t="shared" si="32"/>
        <v>0</v>
      </c>
      <c r="BR60" s="38">
        <f t="shared" si="33"/>
        <v>0</v>
      </c>
      <c r="BS60" s="38">
        <f t="shared" si="34"/>
        <v>0</v>
      </c>
      <c r="BT60" s="38">
        <f t="shared" si="35"/>
        <v>0</v>
      </c>
      <c r="BU60" s="38">
        <f t="shared" si="36"/>
        <v>4</v>
      </c>
      <c r="BV60" s="40">
        <f t="shared" si="37"/>
        <v>-1</v>
      </c>
      <c r="BW60" s="40">
        <f t="shared" si="38"/>
        <v>0</v>
      </c>
      <c r="BX60" s="40">
        <f t="shared" si="39"/>
        <v>0</v>
      </c>
      <c r="BY60" s="38">
        <f t="shared" si="40"/>
        <v>1</v>
      </c>
      <c r="BZ60" s="37"/>
      <c r="CA60" s="37"/>
      <c r="CB60" s="37"/>
      <c r="CC60" s="37"/>
      <c r="CD60" s="37"/>
      <c r="CE60" s="37"/>
      <c r="CF60" s="37"/>
      <c r="CG60" s="37"/>
      <c r="CH60" s="37">
        <f t="shared" si="41"/>
        <v>0</v>
      </c>
      <c r="CI60" s="38">
        <f t="shared" si="42"/>
        <v>0</v>
      </c>
      <c r="CJ60" s="38">
        <f t="shared" si="43"/>
        <v>10.4</v>
      </c>
      <c r="CR60" s="38">
        <f t="shared" si="44"/>
        <v>-0.07306070288987514</v>
      </c>
      <c r="CS60" s="39">
        <f t="shared" si="45"/>
        <v>-10</v>
      </c>
    </row>
    <row r="61" spans="1:97" ht="12.75">
      <c r="A61" s="4" t="s">
        <v>46</v>
      </c>
      <c r="B61" s="4" t="s">
        <v>2</v>
      </c>
      <c r="C61" s="5" t="s">
        <v>64</v>
      </c>
      <c r="D61" s="4"/>
      <c r="E61" s="4" t="s">
        <v>8</v>
      </c>
      <c r="F61" s="4" t="s">
        <v>65</v>
      </c>
      <c r="G61">
        <v>6.3</v>
      </c>
      <c r="K61">
        <v>5.9</v>
      </c>
      <c r="L61">
        <v>9.6</v>
      </c>
      <c r="M61">
        <v>10.8</v>
      </c>
      <c r="N61">
        <v>10.9</v>
      </c>
      <c r="O61">
        <v>12</v>
      </c>
      <c r="P61">
        <v>13.1</v>
      </c>
      <c r="Q61">
        <v>14.1</v>
      </c>
      <c r="R61">
        <v>11.5</v>
      </c>
      <c r="S61">
        <v>14.6</v>
      </c>
      <c r="T61">
        <v>19.4</v>
      </c>
      <c r="U61">
        <v>14.7</v>
      </c>
      <c r="V61">
        <v>14.3</v>
      </c>
      <c r="W61">
        <v>17.7</v>
      </c>
      <c r="X61">
        <v>14.2</v>
      </c>
      <c r="Y61">
        <v>13.1</v>
      </c>
      <c r="Z61">
        <v>21.5</v>
      </c>
      <c r="AA61">
        <v>16.5</v>
      </c>
      <c r="AC61" s="38">
        <f t="shared" si="1"/>
        <v>3</v>
      </c>
      <c r="AD61" s="38">
        <f t="shared" si="2"/>
        <v>13.758823529411764</v>
      </c>
      <c r="AE61" s="38"/>
      <c r="AF61" s="38">
        <f t="shared" si="3"/>
        <v>0</v>
      </c>
      <c r="AG61" s="38">
        <f t="shared" si="4"/>
        <v>10</v>
      </c>
      <c r="AH61" s="38">
        <f t="shared" si="5"/>
        <v>0</v>
      </c>
      <c r="AI61" s="38">
        <f t="shared" si="6"/>
        <v>10</v>
      </c>
      <c r="AJ61" s="38"/>
      <c r="AK61" s="38">
        <f t="shared" si="7"/>
        <v>0</v>
      </c>
      <c r="AL61" s="38">
        <f t="shared" si="8"/>
        <v>1</v>
      </c>
      <c r="AM61" s="38">
        <f t="shared" si="9"/>
        <v>0</v>
      </c>
      <c r="AN61" s="38">
        <f t="shared" si="10"/>
        <v>1</v>
      </c>
      <c r="AO61" s="38"/>
      <c r="AP61" s="38">
        <f t="shared" si="11"/>
        <v>0</v>
      </c>
      <c r="AQ61" s="38">
        <f t="shared" si="12"/>
        <v>1</v>
      </c>
      <c r="AR61" s="38">
        <f t="shared" si="13"/>
        <v>0</v>
      </c>
      <c r="AS61" s="38">
        <f t="shared" si="14"/>
        <v>0</v>
      </c>
      <c r="AT61" s="38">
        <f t="shared" si="15"/>
        <v>0</v>
      </c>
      <c r="AU61" s="38"/>
      <c r="AV61" s="38">
        <f t="shared" si="16"/>
        <v>1</v>
      </c>
      <c r="AW61" s="38">
        <f t="shared" si="17"/>
        <v>1</v>
      </c>
      <c r="AX61" s="38">
        <f t="shared" si="18"/>
        <v>1</v>
      </c>
      <c r="AY61" s="38">
        <f t="shared" si="19"/>
        <v>1</v>
      </c>
      <c r="AZ61" s="38">
        <f t="shared" si="20"/>
        <v>1</v>
      </c>
      <c r="BA61" s="38">
        <f t="shared" si="21"/>
        <v>1</v>
      </c>
      <c r="BB61" s="38">
        <f t="shared" si="22"/>
        <v>1</v>
      </c>
      <c r="BC61" s="38">
        <f t="shared" si="23"/>
        <v>0</v>
      </c>
      <c r="BD61" s="38">
        <f t="shared" si="24"/>
        <v>7</v>
      </c>
      <c r="BE61" s="38"/>
      <c r="BF61" s="38"/>
      <c r="BG61" s="39">
        <f t="shared" si="25"/>
        <v>0.57328431372549</v>
      </c>
      <c r="BH61" s="39">
        <f t="shared" si="26"/>
        <v>0.6039024072553227</v>
      </c>
      <c r="BI61" s="39">
        <f t="shared" si="27"/>
        <v>0.7771115796687904</v>
      </c>
      <c r="BJ61" s="38"/>
      <c r="BK61" s="38"/>
      <c r="BL61" s="38"/>
      <c r="BM61" s="38">
        <f t="shared" si="28"/>
        <v>-6</v>
      </c>
      <c r="BN61" s="38">
        <f t="shared" si="29"/>
        <v>10</v>
      </c>
      <c r="BO61" s="38">
        <f t="shared" si="30"/>
        <v>1</v>
      </c>
      <c r="BP61" s="38">
        <f t="shared" si="31"/>
        <v>0</v>
      </c>
      <c r="BQ61" s="38">
        <f t="shared" si="32"/>
        <v>1</v>
      </c>
      <c r="BR61" s="38">
        <f t="shared" si="33"/>
        <v>0</v>
      </c>
      <c r="BS61" s="38">
        <f t="shared" si="34"/>
        <v>0</v>
      </c>
      <c r="BT61" s="38">
        <f t="shared" si="35"/>
        <v>0</v>
      </c>
      <c r="BU61" s="38">
        <f t="shared" si="36"/>
        <v>7</v>
      </c>
      <c r="BV61" s="40">
        <f t="shared" si="37"/>
        <v>2.5</v>
      </c>
      <c r="BW61" s="40">
        <f t="shared" si="38"/>
        <v>7.5</v>
      </c>
      <c r="BX61" s="40">
        <f t="shared" si="39"/>
        <v>15</v>
      </c>
      <c r="BY61" s="38">
        <f t="shared" si="40"/>
        <v>38</v>
      </c>
      <c r="BZ61" s="37"/>
      <c r="CA61" s="37"/>
      <c r="CB61" s="37"/>
      <c r="CC61" s="37"/>
      <c r="CD61" s="37"/>
      <c r="CE61" s="37"/>
      <c r="CF61" s="37"/>
      <c r="CG61" s="37"/>
      <c r="CH61" s="37">
        <f t="shared" si="41"/>
        <v>1</v>
      </c>
      <c r="CI61" s="38">
        <f t="shared" si="42"/>
        <v>0</v>
      </c>
      <c r="CJ61" s="38">
        <f t="shared" si="43"/>
        <v>19</v>
      </c>
      <c r="CR61" s="38">
        <f t="shared" si="44"/>
        <v>0.7245875215756926</v>
      </c>
      <c r="CS61" s="39">
        <f t="shared" si="45"/>
        <v>-10</v>
      </c>
    </row>
    <row r="62" spans="1:97" ht="12.75">
      <c r="A62" s="4" t="s">
        <v>46</v>
      </c>
      <c r="B62" s="4" t="s">
        <v>2</v>
      </c>
      <c r="C62" s="5" t="s">
        <v>64</v>
      </c>
      <c r="D62" s="4"/>
      <c r="E62" s="4" t="s">
        <v>49</v>
      </c>
      <c r="F62" s="4" t="s">
        <v>65</v>
      </c>
      <c r="G62">
        <v>6.3</v>
      </c>
      <c r="H62">
        <v>13</v>
      </c>
      <c r="I62">
        <v>11.2</v>
      </c>
      <c r="J62">
        <v>9.7</v>
      </c>
      <c r="K62">
        <v>13.5</v>
      </c>
      <c r="L62">
        <v>12.3</v>
      </c>
      <c r="M62">
        <v>8.9</v>
      </c>
      <c r="N62">
        <v>13</v>
      </c>
      <c r="O62">
        <v>15.5</v>
      </c>
      <c r="P62">
        <v>13.8</v>
      </c>
      <c r="Q62">
        <v>11.6</v>
      </c>
      <c r="R62">
        <v>16.5</v>
      </c>
      <c r="S62">
        <v>19.1</v>
      </c>
      <c r="T62">
        <v>16</v>
      </c>
      <c r="U62">
        <v>19.1</v>
      </c>
      <c r="V62">
        <v>15.7</v>
      </c>
      <c r="W62">
        <v>13.5</v>
      </c>
      <c r="X62">
        <v>13.8</v>
      </c>
      <c r="Y62">
        <v>15.7</v>
      </c>
      <c r="Z62">
        <v>4.6</v>
      </c>
      <c r="AA62">
        <v>10.9</v>
      </c>
      <c r="AC62" s="38">
        <f t="shared" si="1"/>
        <v>0</v>
      </c>
      <c r="AD62" s="38">
        <f t="shared" si="2"/>
        <v>13.37</v>
      </c>
      <c r="AE62" s="38"/>
      <c r="AF62" s="38">
        <f t="shared" si="3"/>
        <v>0</v>
      </c>
      <c r="AG62" s="38">
        <f t="shared" si="4"/>
        <v>0</v>
      </c>
      <c r="AH62" s="38">
        <f t="shared" si="5"/>
        <v>0</v>
      </c>
      <c r="AI62" s="38">
        <f t="shared" si="6"/>
        <v>0</v>
      </c>
      <c r="AJ62" s="38"/>
      <c r="AK62" s="38">
        <f t="shared" si="7"/>
        <v>0</v>
      </c>
      <c r="AL62" s="38">
        <f t="shared" si="8"/>
        <v>0</v>
      </c>
      <c r="AM62" s="38">
        <f t="shared" si="9"/>
        <v>0</v>
      </c>
      <c r="AN62" s="38">
        <f t="shared" si="10"/>
        <v>0</v>
      </c>
      <c r="AO62" s="38"/>
      <c r="AP62" s="38">
        <f t="shared" si="11"/>
        <v>0</v>
      </c>
      <c r="AQ62" s="38">
        <f t="shared" si="12"/>
        <v>0</v>
      </c>
      <c r="AR62" s="38">
        <f t="shared" si="13"/>
        <v>0</v>
      </c>
      <c r="AS62" s="38">
        <f t="shared" si="14"/>
        <v>0</v>
      </c>
      <c r="AT62" s="38">
        <f t="shared" si="15"/>
        <v>0</v>
      </c>
      <c r="AU62" s="38"/>
      <c r="AV62" s="38">
        <f t="shared" si="16"/>
        <v>1</v>
      </c>
      <c r="AW62" s="38">
        <f t="shared" si="17"/>
        <v>1</v>
      </c>
      <c r="AX62" s="38">
        <f t="shared" si="18"/>
        <v>1</v>
      </c>
      <c r="AY62" s="38">
        <f t="shared" si="19"/>
        <v>1</v>
      </c>
      <c r="AZ62" s="38">
        <f t="shared" si="20"/>
        <v>0</v>
      </c>
      <c r="BA62" s="38">
        <f t="shared" si="21"/>
        <v>0</v>
      </c>
      <c r="BB62" s="38">
        <f t="shared" si="22"/>
        <v>0</v>
      </c>
      <c r="BC62" s="38">
        <f t="shared" si="23"/>
        <v>0</v>
      </c>
      <c r="BD62" s="38">
        <f t="shared" si="24"/>
        <v>4</v>
      </c>
      <c r="BE62" s="38"/>
      <c r="BF62" s="38"/>
      <c r="BG62" s="39">
        <f t="shared" si="25"/>
        <v>0.06180451127819552</v>
      </c>
      <c r="BH62" s="39">
        <f t="shared" si="26"/>
        <v>0.011344987599636615</v>
      </c>
      <c r="BI62" s="39">
        <f t="shared" si="27"/>
        <v>0.10651285180501278</v>
      </c>
      <c r="BJ62" s="38"/>
      <c r="BK62" s="38"/>
      <c r="BL62" s="38"/>
      <c r="BM62" s="38">
        <f t="shared" si="28"/>
        <v>0</v>
      </c>
      <c r="BN62" s="38">
        <f t="shared" si="29"/>
        <v>0</v>
      </c>
      <c r="BO62" s="38">
        <f t="shared" si="30"/>
        <v>0</v>
      </c>
      <c r="BP62" s="38">
        <f t="shared" si="31"/>
        <v>0</v>
      </c>
      <c r="BQ62" s="38">
        <f t="shared" si="32"/>
        <v>0</v>
      </c>
      <c r="BR62" s="38">
        <f t="shared" si="33"/>
        <v>0</v>
      </c>
      <c r="BS62" s="38">
        <f t="shared" si="34"/>
        <v>0</v>
      </c>
      <c r="BT62" s="38">
        <f t="shared" si="35"/>
        <v>0</v>
      </c>
      <c r="BU62" s="38">
        <f t="shared" si="36"/>
        <v>4</v>
      </c>
      <c r="BV62" s="40">
        <f t="shared" si="37"/>
        <v>-1</v>
      </c>
      <c r="BW62" s="40">
        <f t="shared" si="38"/>
        <v>0</v>
      </c>
      <c r="BX62" s="40">
        <f t="shared" si="39"/>
        <v>0</v>
      </c>
      <c r="BY62" s="38">
        <f t="shared" si="40"/>
        <v>3</v>
      </c>
      <c r="BZ62" s="37"/>
      <c r="CA62" s="37"/>
      <c r="CB62" s="37"/>
      <c r="CC62" s="37"/>
      <c r="CD62" s="37"/>
      <c r="CE62" s="37"/>
      <c r="CF62" s="37"/>
      <c r="CG62" s="37"/>
      <c r="CH62" s="37">
        <f t="shared" si="41"/>
        <v>0</v>
      </c>
      <c r="CI62" s="38">
        <f t="shared" si="42"/>
        <v>0</v>
      </c>
      <c r="CJ62" s="38">
        <f t="shared" si="43"/>
        <v>7.75</v>
      </c>
      <c r="CR62" s="38">
        <f t="shared" si="44"/>
        <v>-0.07493777721519039</v>
      </c>
      <c r="CS62" s="39">
        <f t="shared" si="45"/>
        <v>-10</v>
      </c>
    </row>
    <row r="63" spans="1:97" ht="12.75">
      <c r="A63" s="4" t="s">
        <v>46</v>
      </c>
      <c r="B63" s="4" t="s">
        <v>2</v>
      </c>
      <c r="C63" s="5" t="s">
        <v>66</v>
      </c>
      <c r="D63" s="4"/>
      <c r="E63" s="4" t="s">
        <v>8</v>
      </c>
      <c r="F63" s="4" t="s">
        <v>67</v>
      </c>
      <c r="G63">
        <v>6.3</v>
      </c>
      <c r="K63">
        <v>6.3</v>
      </c>
      <c r="L63">
        <v>6.8</v>
      </c>
      <c r="M63">
        <v>8.8</v>
      </c>
      <c r="N63">
        <v>12.7</v>
      </c>
      <c r="O63">
        <v>12.1</v>
      </c>
      <c r="P63">
        <v>11.2</v>
      </c>
      <c r="Q63">
        <v>12.3</v>
      </c>
      <c r="R63">
        <v>12.5</v>
      </c>
      <c r="S63">
        <v>15</v>
      </c>
      <c r="T63">
        <v>17.6</v>
      </c>
      <c r="U63">
        <v>15.4</v>
      </c>
      <c r="V63">
        <v>14.6</v>
      </c>
      <c r="W63">
        <v>14.9</v>
      </c>
      <c r="X63">
        <v>16.6</v>
      </c>
      <c r="Y63">
        <v>12.8</v>
      </c>
      <c r="Z63">
        <v>19</v>
      </c>
      <c r="AA63">
        <v>14.2</v>
      </c>
      <c r="AC63" s="38">
        <f t="shared" si="1"/>
        <v>3</v>
      </c>
      <c r="AD63" s="38">
        <f t="shared" si="2"/>
        <v>13.105882352941176</v>
      </c>
      <c r="AE63" s="38"/>
      <c r="AF63" s="38">
        <f t="shared" si="3"/>
        <v>0</v>
      </c>
      <c r="AG63" s="38">
        <f t="shared" si="4"/>
        <v>5</v>
      </c>
      <c r="AH63" s="38">
        <f t="shared" si="5"/>
        <v>0</v>
      </c>
      <c r="AI63" s="38">
        <f t="shared" si="6"/>
        <v>5</v>
      </c>
      <c r="AJ63" s="38"/>
      <c r="AK63" s="38">
        <f t="shared" si="7"/>
        <v>0</v>
      </c>
      <c r="AL63" s="38">
        <f t="shared" si="8"/>
        <v>0</v>
      </c>
      <c r="AM63" s="38">
        <f t="shared" si="9"/>
        <v>0</v>
      </c>
      <c r="AN63" s="38">
        <f t="shared" si="10"/>
        <v>0</v>
      </c>
      <c r="AO63" s="38"/>
      <c r="AP63" s="38">
        <f t="shared" si="11"/>
        <v>0</v>
      </c>
      <c r="AQ63" s="38">
        <f t="shared" si="12"/>
        <v>0</v>
      </c>
      <c r="AR63" s="38">
        <f t="shared" si="13"/>
        <v>0</v>
      </c>
      <c r="AS63" s="38">
        <f t="shared" si="14"/>
        <v>0</v>
      </c>
      <c r="AT63" s="38">
        <f t="shared" si="15"/>
        <v>0</v>
      </c>
      <c r="AU63" s="38"/>
      <c r="AV63" s="38">
        <f t="shared" si="16"/>
        <v>1</v>
      </c>
      <c r="AW63" s="38">
        <f t="shared" si="17"/>
        <v>1</v>
      </c>
      <c r="AX63" s="38">
        <f t="shared" si="18"/>
        <v>1</v>
      </c>
      <c r="AY63" s="38">
        <f t="shared" si="19"/>
        <v>1</v>
      </c>
      <c r="AZ63" s="38">
        <f t="shared" si="20"/>
        <v>1</v>
      </c>
      <c r="BA63" s="38">
        <f t="shared" si="21"/>
        <v>1</v>
      </c>
      <c r="BB63" s="38">
        <f t="shared" si="22"/>
        <v>1</v>
      </c>
      <c r="BC63" s="38">
        <f t="shared" si="23"/>
        <v>0</v>
      </c>
      <c r="BD63" s="38">
        <f t="shared" si="24"/>
        <v>7</v>
      </c>
      <c r="BE63" s="38"/>
      <c r="BF63" s="38"/>
      <c r="BG63" s="39">
        <f t="shared" si="25"/>
        <v>0.5509803921568628</v>
      </c>
      <c r="BH63" s="39">
        <f t="shared" si="26"/>
        <v>0.6411344753599539</v>
      </c>
      <c r="BI63" s="39">
        <f t="shared" si="27"/>
        <v>0.8007087331607879</v>
      </c>
      <c r="BJ63" s="38"/>
      <c r="BK63" s="38"/>
      <c r="BL63" s="38"/>
      <c r="BM63" s="38">
        <f t="shared" si="28"/>
        <v>-6</v>
      </c>
      <c r="BN63" s="38">
        <f t="shared" si="29"/>
        <v>5</v>
      </c>
      <c r="BO63" s="38">
        <f t="shared" si="30"/>
        <v>0</v>
      </c>
      <c r="BP63" s="38">
        <f t="shared" si="31"/>
        <v>0</v>
      </c>
      <c r="BQ63" s="38">
        <f t="shared" si="32"/>
        <v>0</v>
      </c>
      <c r="BR63" s="38">
        <f t="shared" si="33"/>
        <v>0</v>
      </c>
      <c r="BS63" s="38">
        <f t="shared" si="34"/>
        <v>0</v>
      </c>
      <c r="BT63" s="38">
        <f t="shared" si="35"/>
        <v>0</v>
      </c>
      <c r="BU63" s="38">
        <f t="shared" si="36"/>
        <v>7</v>
      </c>
      <c r="BV63" s="40">
        <f t="shared" si="37"/>
        <v>2.5</v>
      </c>
      <c r="BW63" s="40">
        <f t="shared" si="38"/>
        <v>7.5</v>
      </c>
      <c r="BX63" s="40">
        <f t="shared" si="39"/>
        <v>20</v>
      </c>
      <c r="BY63" s="38">
        <f t="shared" si="40"/>
        <v>36</v>
      </c>
      <c r="BZ63" s="37"/>
      <c r="CA63" s="37"/>
      <c r="CB63" s="37"/>
      <c r="CC63" s="37"/>
      <c r="CD63" s="37"/>
      <c r="CE63" s="37"/>
      <c r="CF63" s="37"/>
      <c r="CG63" s="37"/>
      <c r="CH63" s="37">
        <f t="shared" si="41"/>
        <v>1</v>
      </c>
      <c r="CI63" s="38">
        <f t="shared" si="42"/>
        <v>0</v>
      </c>
      <c r="CJ63" s="38">
        <f t="shared" si="43"/>
        <v>16.6</v>
      </c>
      <c r="CR63" s="38">
        <f t="shared" si="44"/>
        <v>0.7545783907239824</v>
      </c>
      <c r="CS63" s="39">
        <f t="shared" si="45"/>
        <v>-10</v>
      </c>
    </row>
    <row r="64" spans="1:97" ht="12.75">
      <c r="A64" s="4" t="s">
        <v>46</v>
      </c>
      <c r="B64" s="4" t="s">
        <v>2</v>
      </c>
      <c r="C64" s="5" t="s">
        <v>66</v>
      </c>
      <c r="D64" s="4"/>
      <c r="E64" s="4" t="s">
        <v>49</v>
      </c>
      <c r="F64" s="4" t="s">
        <v>67</v>
      </c>
      <c r="G64">
        <v>6.3</v>
      </c>
      <c r="H64">
        <v>18.3</v>
      </c>
      <c r="I64">
        <v>11.2</v>
      </c>
      <c r="J64">
        <v>10.7</v>
      </c>
      <c r="K64">
        <v>10.9</v>
      </c>
      <c r="L64">
        <v>12.7</v>
      </c>
      <c r="M64">
        <v>13.5</v>
      </c>
      <c r="N64">
        <v>12.5</v>
      </c>
      <c r="O64">
        <v>12.7</v>
      </c>
      <c r="P64">
        <v>19.2</v>
      </c>
      <c r="Q64">
        <v>11.4</v>
      </c>
      <c r="R64">
        <v>14.4</v>
      </c>
      <c r="S64">
        <v>16.6</v>
      </c>
      <c r="T64">
        <v>14.1</v>
      </c>
      <c r="U64">
        <v>15.4</v>
      </c>
      <c r="V64">
        <v>18.6</v>
      </c>
      <c r="W64">
        <v>17.7</v>
      </c>
      <c r="X64">
        <v>9.8</v>
      </c>
      <c r="Y64">
        <v>13.3</v>
      </c>
      <c r="Z64">
        <v>-4.2</v>
      </c>
      <c r="AA64">
        <v>11</v>
      </c>
      <c r="AC64" s="38">
        <f t="shared" si="1"/>
        <v>0</v>
      </c>
      <c r="AD64" s="38">
        <f t="shared" si="2"/>
        <v>12.99</v>
      </c>
      <c r="AE64" s="38"/>
      <c r="AF64" s="38">
        <f t="shared" si="3"/>
        <v>0</v>
      </c>
      <c r="AG64" s="38">
        <f t="shared" si="4"/>
        <v>0</v>
      </c>
      <c r="AH64" s="38">
        <f t="shared" si="5"/>
        <v>0</v>
      </c>
      <c r="AI64" s="38">
        <f t="shared" si="6"/>
        <v>0</v>
      </c>
      <c r="AJ64" s="38"/>
      <c r="AK64" s="38">
        <f t="shared" si="7"/>
        <v>0</v>
      </c>
      <c r="AL64" s="38">
        <f t="shared" si="8"/>
        <v>0</v>
      </c>
      <c r="AM64" s="38">
        <f t="shared" si="9"/>
        <v>0</v>
      </c>
      <c r="AN64" s="38">
        <f t="shared" si="10"/>
        <v>0</v>
      </c>
      <c r="AO64" s="38"/>
      <c r="AP64" s="38">
        <f t="shared" si="11"/>
        <v>0</v>
      </c>
      <c r="AQ64" s="38">
        <f t="shared" si="12"/>
        <v>0</v>
      </c>
      <c r="AR64" s="38">
        <f t="shared" si="13"/>
        <v>0</v>
      </c>
      <c r="AS64" s="38">
        <f t="shared" si="14"/>
        <v>0</v>
      </c>
      <c r="AT64" s="38">
        <f t="shared" si="15"/>
        <v>0</v>
      </c>
      <c r="AU64" s="38"/>
      <c r="AV64" s="38">
        <f t="shared" si="16"/>
        <v>0</v>
      </c>
      <c r="AW64" s="38">
        <f t="shared" si="17"/>
        <v>1</v>
      </c>
      <c r="AX64" s="38">
        <f t="shared" si="18"/>
        <v>1</v>
      </c>
      <c r="AY64" s="38">
        <f t="shared" si="19"/>
        <v>1</v>
      </c>
      <c r="AZ64" s="38">
        <f t="shared" si="20"/>
        <v>0</v>
      </c>
      <c r="BA64" s="38">
        <f t="shared" si="21"/>
        <v>0</v>
      </c>
      <c r="BB64" s="38">
        <f t="shared" si="22"/>
        <v>0</v>
      </c>
      <c r="BC64" s="38">
        <f t="shared" si="23"/>
        <v>0</v>
      </c>
      <c r="BD64" s="38">
        <f t="shared" si="24"/>
        <v>3</v>
      </c>
      <c r="BE64" s="38"/>
      <c r="BF64" s="38"/>
      <c r="BG64" s="39">
        <f t="shared" si="25"/>
        <v>-0.18977443609022554</v>
      </c>
      <c r="BH64" s="39">
        <f t="shared" si="26"/>
        <v>0.05115039113102541</v>
      </c>
      <c r="BI64" s="39">
        <f t="shared" si="27"/>
        <v>-0.22616452226426983</v>
      </c>
      <c r="BJ64" s="38"/>
      <c r="BK64" s="38"/>
      <c r="BL64" s="38"/>
      <c r="BM64" s="38">
        <f t="shared" si="28"/>
        <v>0</v>
      </c>
      <c r="BN64" s="38">
        <f t="shared" si="29"/>
        <v>0</v>
      </c>
      <c r="BO64" s="38">
        <f t="shared" si="30"/>
        <v>0</v>
      </c>
      <c r="BP64" s="38">
        <f t="shared" si="31"/>
        <v>0</v>
      </c>
      <c r="BQ64" s="38">
        <f t="shared" si="32"/>
        <v>0</v>
      </c>
      <c r="BR64" s="38">
        <f t="shared" si="33"/>
        <v>0</v>
      </c>
      <c r="BS64" s="38">
        <f t="shared" si="34"/>
        <v>0</v>
      </c>
      <c r="BT64" s="38">
        <f t="shared" si="35"/>
        <v>0</v>
      </c>
      <c r="BU64" s="38">
        <f t="shared" si="36"/>
        <v>3</v>
      </c>
      <c r="BV64" s="40">
        <f t="shared" si="37"/>
        <v>-10</v>
      </c>
      <c r="BW64" s="40">
        <f t="shared" si="38"/>
        <v>0</v>
      </c>
      <c r="BX64" s="40">
        <f t="shared" si="39"/>
        <v>-10</v>
      </c>
      <c r="BY64" s="38">
        <f t="shared" si="40"/>
        <v>-17</v>
      </c>
      <c r="BZ64" s="37"/>
      <c r="CA64" s="37"/>
      <c r="CB64" s="37"/>
      <c r="CC64" s="37"/>
      <c r="CD64" s="37"/>
      <c r="CE64" s="37"/>
      <c r="CF64" s="37"/>
      <c r="CG64" s="37"/>
      <c r="CH64" s="37">
        <f t="shared" si="41"/>
        <v>0</v>
      </c>
      <c r="CI64" s="38">
        <f t="shared" si="42"/>
        <v>0</v>
      </c>
      <c r="CJ64" s="38">
        <f t="shared" si="43"/>
        <v>3.4</v>
      </c>
      <c r="CR64" s="38">
        <f t="shared" si="44"/>
        <v>-0.32393409752192187</v>
      </c>
      <c r="CS64" s="39">
        <f t="shared" si="45"/>
        <v>-10</v>
      </c>
    </row>
    <row r="65" spans="1:97" ht="12.75">
      <c r="A65" s="4" t="s">
        <v>46</v>
      </c>
      <c r="B65" s="4" t="s">
        <v>2</v>
      </c>
      <c r="C65" s="5" t="s">
        <v>68</v>
      </c>
      <c r="D65" s="4"/>
      <c r="E65" s="4" t="s">
        <v>49</v>
      </c>
      <c r="F65" s="4" t="s">
        <v>69</v>
      </c>
      <c r="G65">
        <v>6.3</v>
      </c>
      <c r="H65">
        <v>14.1</v>
      </c>
      <c r="I65">
        <v>11.3</v>
      </c>
      <c r="J65">
        <v>13.4</v>
      </c>
      <c r="K65">
        <v>12</v>
      </c>
      <c r="L65">
        <v>8.8</v>
      </c>
      <c r="M65">
        <v>14.4</v>
      </c>
      <c r="N65">
        <v>10.2</v>
      </c>
      <c r="O65">
        <v>11.4</v>
      </c>
      <c r="P65">
        <v>17.6</v>
      </c>
      <c r="Q65">
        <v>16.2</v>
      </c>
      <c r="R65">
        <v>15.7</v>
      </c>
      <c r="S65">
        <v>15.3</v>
      </c>
      <c r="T65">
        <v>15.3</v>
      </c>
      <c r="U65">
        <v>15.5</v>
      </c>
      <c r="V65">
        <v>14.2</v>
      </c>
      <c r="W65">
        <v>13.5</v>
      </c>
      <c r="X65">
        <v>14.1</v>
      </c>
      <c r="Y65">
        <v>15.2</v>
      </c>
      <c r="Z65">
        <v>6</v>
      </c>
      <c r="AA65">
        <v>8.3</v>
      </c>
      <c r="AC65" s="38">
        <f t="shared" si="1"/>
        <v>0</v>
      </c>
      <c r="AD65" s="38">
        <f t="shared" si="2"/>
        <v>13.125</v>
      </c>
      <c r="AE65" s="38"/>
      <c r="AF65" s="38">
        <f t="shared" si="3"/>
        <v>0</v>
      </c>
      <c r="AG65" s="38">
        <f t="shared" si="4"/>
        <v>0</v>
      </c>
      <c r="AH65" s="38">
        <f t="shared" si="5"/>
        <v>0</v>
      </c>
      <c r="AI65" s="38">
        <f t="shared" si="6"/>
        <v>0</v>
      </c>
      <c r="AJ65" s="38"/>
      <c r="AK65" s="38">
        <f t="shared" si="7"/>
        <v>0</v>
      </c>
      <c r="AL65" s="38">
        <f t="shared" si="8"/>
        <v>0</v>
      </c>
      <c r="AM65" s="38">
        <f t="shared" si="9"/>
        <v>0</v>
      </c>
      <c r="AN65" s="38">
        <f t="shared" si="10"/>
        <v>0</v>
      </c>
      <c r="AO65" s="38"/>
      <c r="AP65" s="38">
        <f t="shared" si="11"/>
        <v>0</v>
      </c>
      <c r="AQ65" s="38">
        <f t="shared" si="12"/>
        <v>0</v>
      </c>
      <c r="AR65" s="38">
        <f t="shared" si="13"/>
        <v>0</v>
      </c>
      <c r="AS65" s="38">
        <f t="shared" si="14"/>
        <v>0</v>
      </c>
      <c r="AT65" s="38">
        <f t="shared" si="15"/>
        <v>0</v>
      </c>
      <c r="AU65" s="38"/>
      <c r="AV65" s="38">
        <f t="shared" si="16"/>
        <v>0</v>
      </c>
      <c r="AW65" s="38">
        <f t="shared" si="17"/>
        <v>1</v>
      </c>
      <c r="AX65" s="38">
        <f t="shared" si="18"/>
        <v>1</v>
      </c>
      <c r="AY65" s="38">
        <f t="shared" si="19"/>
        <v>0</v>
      </c>
      <c r="AZ65" s="38">
        <f t="shared" si="20"/>
        <v>0</v>
      </c>
      <c r="BA65" s="38">
        <f t="shared" si="21"/>
        <v>0</v>
      </c>
      <c r="BB65" s="38">
        <f t="shared" si="22"/>
        <v>0</v>
      </c>
      <c r="BC65" s="38">
        <f t="shared" si="23"/>
        <v>0</v>
      </c>
      <c r="BD65" s="38">
        <f t="shared" si="24"/>
        <v>2</v>
      </c>
      <c r="BE65" s="38"/>
      <c r="BF65" s="38"/>
      <c r="BG65" s="39">
        <f t="shared" si="25"/>
        <v>-0.035263157894736843</v>
      </c>
      <c r="BH65" s="39">
        <f t="shared" si="26"/>
        <v>0.004884425656796934</v>
      </c>
      <c r="BI65" s="39">
        <f t="shared" si="27"/>
        <v>-0.06988866615408348</v>
      </c>
      <c r="BJ65" s="38"/>
      <c r="BK65" s="38"/>
      <c r="BL65" s="38"/>
      <c r="BM65" s="38">
        <f t="shared" si="28"/>
        <v>0</v>
      </c>
      <c r="BN65" s="38">
        <f t="shared" si="29"/>
        <v>0</v>
      </c>
      <c r="BO65" s="38">
        <f t="shared" si="30"/>
        <v>0</v>
      </c>
      <c r="BP65" s="38">
        <f t="shared" si="31"/>
        <v>0</v>
      </c>
      <c r="BQ65" s="38">
        <f t="shared" si="32"/>
        <v>0</v>
      </c>
      <c r="BR65" s="38">
        <f t="shared" si="33"/>
        <v>0</v>
      </c>
      <c r="BS65" s="38">
        <f t="shared" si="34"/>
        <v>0</v>
      </c>
      <c r="BT65" s="38">
        <f t="shared" si="35"/>
        <v>0</v>
      </c>
      <c r="BU65" s="38">
        <f t="shared" si="36"/>
        <v>2</v>
      </c>
      <c r="BV65" s="40">
        <f t="shared" si="37"/>
        <v>-10</v>
      </c>
      <c r="BW65" s="40">
        <f t="shared" si="38"/>
        <v>0</v>
      </c>
      <c r="BX65" s="40">
        <f t="shared" si="39"/>
        <v>-10</v>
      </c>
      <c r="BY65" s="38">
        <f t="shared" si="40"/>
        <v>-18</v>
      </c>
      <c r="BZ65" s="37"/>
      <c r="CA65" s="37"/>
      <c r="CB65" s="37"/>
      <c r="CC65" s="37"/>
      <c r="CD65" s="37"/>
      <c r="CE65" s="37"/>
      <c r="CF65" s="37"/>
      <c r="CG65" s="37"/>
      <c r="CH65" s="37">
        <f t="shared" si="41"/>
        <v>0</v>
      </c>
      <c r="CI65" s="38">
        <f t="shared" si="42"/>
        <v>0</v>
      </c>
      <c r="CJ65" s="38">
        <f t="shared" si="43"/>
        <v>7.15</v>
      </c>
      <c r="CR65" s="38">
        <f t="shared" si="44"/>
        <v>-0.1626576531932244</v>
      </c>
      <c r="CS65" s="39">
        <f t="shared" si="45"/>
        <v>-10</v>
      </c>
    </row>
    <row r="66" spans="1:97" ht="12.75">
      <c r="A66" s="4" t="s">
        <v>46</v>
      </c>
      <c r="B66" s="4" t="s">
        <v>2</v>
      </c>
      <c r="C66" s="5" t="s">
        <v>70</v>
      </c>
      <c r="D66" s="4"/>
      <c r="E66" s="4" t="s">
        <v>49</v>
      </c>
      <c r="F66" s="4" t="s">
        <v>71</v>
      </c>
      <c r="G66">
        <v>6.3</v>
      </c>
      <c r="H66">
        <v>14.9</v>
      </c>
      <c r="I66">
        <v>16.3</v>
      </c>
      <c r="J66">
        <v>10.7</v>
      </c>
      <c r="K66">
        <v>10.6</v>
      </c>
      <c r="L66">
        <v>13.4</v>
      </c>
      <c r="M66">
        <v>13.1</v>
      </c>
      <c r="N66">
        <v>9.5</v>
      </c>
      <c r="O66">
        <v>12.9</v>
      </c>
      <c r="P66">
        <v>14.6</v>
      </c>
      <c r="Q66">
        <v>17.3</v>
      </c>
      <c r="R66">
        <v>16.6</v>
      </c>
      <c r="S66">
        <v>16.8</v>
      </c>
      <c r="T66">
        <v>13.3</v>
      </c>
      <c r="U66">
        <v>12.1</v>
      </c>
      <c r="V66">
        <v>16.1</v>
      </c>
      <c r="W66">
        <v>11.4</v>
      </c>
      <c r="X66">
        <v>17.8</v>
      </c>
      <c r="Y66">
        <v>14.5</v>
      </c>
      <c r="Z66">
        <v>6</v>
      </c>
      <c r="AA66">
        <v>8.1</v>
      </c>
      <c r="AC66" s="38">
        <f t="shared" si="1"/>
        <v>0</v>
      </c>
      <c r="AD66" s="38">
        <f t="shared" si="2"/>
        <v>13.300000000000002</v>
      </c>
      <c r="AE66" s="38"/>
      <c r="AF66" s="38">
        <f t="shared" si="3"/>
        <v>0</v>
      </c>
      <c r="AG66" s="38">
        <f t="shared" si="4"/>
        <v>0</v>
      </c>
      <c r="AH66" s="38">
        <f t="shared" si="5"/>
        <v>0</v>
      </c>
      <c r="AI66" s="38">
        <f t="shared" si="6"/>
        <v>0</v>
      </c>
      <c r="AJ66" s="38"/>
      <c r="AK66" s="38">
        <f t="shared" si="7"/>
        <v>0</v>
      </c>
      <c r="AL66" s="38">
        <f t="shared" si="8"/>
        <v>0</v>
      </c>
      <c r="AM66" s="38">
        <f t="shared" si="9"/>
        <v>0</v>
      </c>
      <c r="AN66" s="38">
        <f t="shared" si="10"/>
        <v>0</v>
      </c>
      <c r="AO66" s="38"/>
      <c r="AP66" s="38">
        <f t="shared" si="11"/>
        <v>0</v>
      </c>
      <c r="AQ66" s="38">
        <f t="shared" si="12"/>
        <v>0</v>
      </c>
      <c r="AR66" s="38">
        <f t="shared" si="13"/>
        <v>0</v>
      </c>
      <c r="AS66" s="38">
        <f t="shared" si="14"/>
        <v>0</v>
      </c>
      <c r="AT66" s="38">
        <f t="shared" si="15"/>
        <v>0</v>
      </c>
      <c r="AU66" s="38"/>
      <c r="AV66" s="38">
        <f t="shared" si="16"/>
        <v>0</v>
      </c>
      <c r="AW66" s="38">
        <f t="shared" si="17"/>
        <v>1</v>
      </c>
      <c r="AX66" s="38">
        <f t="shared" si="18"/>
        <v>1</v>
      </c>
      <c r="AY66" s="38">
        <f t="shared" si="19"/>
        <v>0</v>
      </c>
      <c r="AZ66" s="38">
        <f t="shared" si="20"/>
        <v>0</v>
      </c>
      <c r="BA66" s="38">
        <f t="shared" si="21"/>
        <v>0</v>
      </c>
      <c r="BB66" s="38">
        <f t="shared" si="22"/>
        <v>0</v>
      </c>
      <c r="BC66" s="38">
        <f t="shared" si="23"/>
        <v>0</v>
      </c>
      <c r="BD66" s="38">
        <f t="shared" si="24"/>
        <v>2</v>
      </c>
      <c r="BE66" s="38"/>
      <c r="BF66" s="38"/>
      <c r="BG66" s="39">
        <f t="shared" si="25"/>
        <v>-0.09218045112781953</v>
      </c>
      <c r="BH66" s="39">
        <f t="shared" si="26"/>
        <v>0.028829906398649654</v>
      </c>
      <c r="BI66" s="39">
        <f t="shared" si="27"/>
        <v>-0.16979371719427563</v>
      </c>
      <c r="BJ66" s="38"/>
      <c r="BK66" s="38"/>
      <c r="BL66" s="38"/>
      <c r="BM66" s="38">
        <f t="shared" si="28"/>
        <v>0</v>
      </c>
      <c r="BN66" s="38">
        <f t="shared" si="29"/>
        <v>0</v>
      </c>
      <c r="BO66" s="38">
        <f t="shared" si="30"/>
        <v>0</v>
      </c>
      <c r="BP66" s="38">
        <f t="shared" si="31"/>
        <v>0</v>
      </c>
      <c r="BQ66" s="38">
        <f t="shared" si="32"/>
        <v>0</v>
      </c>
      <c r="BR66" s="38">
        <f t="shared" si="33"/>
        <v>0</v>
      </c>
      <c r="BS66" s="38">
        <f t="shared" si="34"/>
        <v>0</v>
      </c>
      <c r="BT66" s="38">
        <f t="shared" si="35"/>
        <v>0</v>
      </c>
      <c r="BU66" s="38">
        <f t="shared" si="36"/>
        <v>2</v>
      </c>
      <c r="BV66" s="40">
        <f t="shared" si="37"/>
        <v>-10</v>
      </c>
      <c r="BW66" s="40">
        <f t="shared" si="38"/>
        <v>0</v>
      </c>
      <c r="BX66" s="40">
        <f t="shared" si="39"/>
        <v>-10</v>
      </c>
      <c r="BY66" s="38">
        <f t="shared" si="40"/>
        <v>-18</v>
      </c>
      <c r="BZ66" s="37"/>
      <c r="CA66" s="37"/>
      <c r="CB66" s="37"/>
      <c r="CC66" s="37"/>
      <c r="CD66" s="37"/>
      <c r="CE66" s="37"/>
      <c r="CF66" s="37"/>
      <c r="CG66" s="37"/>
      <c r="CH66" s="37">
        <f t="shared" si="41"/>
        <v>0</v>
      </c>
      <c r="CI66" s="38">
        <f t="shared" si="42"/>
        <v>0</v>
      </c>
      <c r="CJ66" s="38">
        <f t="shared" si="43"/>
        <v>7.05</v>
      </c>
      <c r="CR66" s="38">
        <f t="shared" si="44"/>
        <v>-0.24535641895793395</v>
      </c>
      <c r="CS66" s="39">
        <f t="shared" si="45"/>
        <v>-10</v>
      </c>
    </row>
    <row r="67" spans="1:97" ht="12.75">
      <c r="A67" s="4" t="s">
        <v>46</v>
      </c>
      <c r="B67" s="4" t="s">
        <v>3</v>
      </c>
      <c r="C67" s="5" t="s">
        <v>435</v>
      </c>
      <c r="D67" s="4" t="s">
        <v>434</v>
      </c>
      <c r="E67" s="4" t="s">
        <v>49</v>
      </c>
      <c r="F67" s="4" t="s">
        <v>399</v>
      </c>
      <c r="G67">
        <v>6.3</v>
      </c>
      <c r="H67">
        <v>12.5</v>
      </c>
      <c r="I67">
        <v>11.4</v>
      </c>
      <c r="J67">
        <v>14</v>
      </c>
      <c r="K67">
        <v>16.7</v>
      </c>
      <c r="L67">
        <v>16.3</v>
      </c>
      <c r="M67">
        <v>19.7</v>
      </c>
      <c r="N67">
        <v>15.3</v>
      </c>
      <c r="O67">
        <v>15.2</v>
      </c>
      <c r="P67">
        <v>14.7</v>
      </c>
      <c r="Q67">
        <v>18.4</v>
      </c>
      <c r="R67">
        <v>17.7</v>
      </c>
      <c r="S67">
        <v>12.1</v>
      </c>
      <c r="T67">
        <v>10.5</v>
      </c>
      <c r="U67">
        <v>17.3</v>
      </c>
      <c r="V67">
        <v>13.3</v>
      </c>
      <c r="W67">
        <v>13.3</v>
      </c>
      <c r="X67">
        <v>13.8</v>
      </c>
      <c r="Y67">
        <v>13.2</v>
      </c>
      <c r="AA67">
        <v>10.4</v>
      </c>
      <c r="AC67" s="38">
        <f t="shared" si="1"/>
        <v>1</v>
      </c>
      <c r="AD67" s="38">
        <f t="shared" si="2"/>
        <v>14.515789473684212</v>
      </c>
      <c r="AE67" s="38"/>
      <c r="AF67" s="38">
        <f t="shared" si="3"/>
        <v>0</v>
      </c>
      <c r="AG67" s="38">
        <f t="shared" si="4"/>
        <v>0</v>
      </c>
      <c r="AH67" s="38">
        <f t="shared" si="5"/>
        <v>0</v>
      </c>
      <c r="AI67" s="38">
        <f t="shared" si="6"/>
        <v>0</v>
      </c>
      <c r="AJ67" s="38"/>
      <c r="AK67" s="38">
        <f t="shared" si="7"/>
        <v>0</v>
      </c>
      <c r="AL67" s="38">
        <f t="shared" si="8"/>
        <v>0</v>
      </c>
      <c r="AM67" s="38">
        <f t="shared" si="9"/>
        <v>0</v>
      </c>
      <c r="AN67" s="38">
        <f t="shared" si="10"/>
        <v>0</v>
      </c>
      <c r="AO67" s="38"/>
      <c r="AP67" s="38">
        <f t="shared" si="11"/>
        <v>0</v>
      </c>
      <c r="AQ67" s="38">
        <f t="shared" si="12"/>
        <v>0</v>
      </c>
      <c r="AR67" s="38">
        <f t="shared" si="13"/>
        <v>0</v>
      </c>
      <c r="AS67" s="38">
        <f t="shared" si="14"/>
        <v>0</v>
      </c>
      <c r="AT67" s="38">
        <f t="shared" si="15"/>
        <v>0</v>
      </c>
      <c r="AU67" s="38"/>
      <c r="AV67" s="38">
        <f t="shared" si="16"/>
        <v>1</v>
      </c>
      <c r="AW67" s="38">
        <f t="shared" si="17"/>
        <v>0</v>
      </c>
      <c r="AX67" s="38">
        <f t="shared" si="18"/>
        <v>0</v>
      </c>
      <c r="AY67" s="38">
        <f t="shared" si="19"/>
        <v>0</v>
      </c>
      <c r="AZ67" s="38">
        <f t="shared" si="20"/>
        <v>0</v>
      </c>
      <c r="BA67" s="38">
        <f t="shared" si="21"/>
        <v>0</v>
      </c>
      <c r="BB67" s="38">
        <f t="shared" si="22"/>
        <v>0</v>
      </c>
      <c r="BC67" s="38">
        <f t="shared" si="23"/>
        <v>0</v>
      </c>
      <c r="BD67" s="38">
        <f t="shared" si="24"/>
        <v>1</v>
      </c>
      <c r="BE67" s="38"/>
      <c r="BF67" s="38"/>
      <c r="BG67" s="39">
        <f t="shared" si="25"/>
        <v>-0.12329758713136728</v>
      </c>
      <c r="BH67" s="39">
        <f t="shared" si="26"/>
        <v>0.07046262217722658</v>
      </c>
      <c r="BI67" s="39">
        <f t="shared" si="27"/>
        <v>-0.26544796510281743</v>
      </c>
      <c r="BJ67" s="38"/>
      <c r="BK67" s="38"/>
      <c r="BL67" s="38"/>
      <c r="BM67" s="38">
        <f t="shared" si="28"/>
        <v>-2</v>
      </c>
      <c r="BN67" s="38">
        <f t="shared" si="29"/>
        <v>0</v>
      </c>
      <c r="BO67" s="38">
        <f t="shared" si="30"/>
        <v>0</v>
      </c>
      <c r="BP67" s="38">
        <f t="shared" si="31"/>
        <v>0</v>
      </c>
      <c r="BQ67" s="38">
        <f t="shared" si="32"/>
        <v>0</v>
      </c>
      <c r="BR67" s="38">
        <f t="shared" si="33"/>
        <v>0</v>
      </c>
      <c r="BS67" s="38">
        <f t="shared" si="34"/>
        <v>0</v>
      </c>
      <c r="BT67" s="38">
        <f t="shared" si="35"/>
        <v>0</v>
      </c>
      <c r="BU67" s="38">
        <f t="shared" si="36"/>
        <v>1</v>
      </c>
      <c r="BV67" s="40">
        <f t="shared" si="37"/>
        <v>-10</v>
      </c>
      <c r="BW67" s="40">
        <f t="shared" si="38"/>
        <v>0</v>
      </c>
      <c r="BX67" s="40">
        <f t="shared" si="39"/>
        <v>-10</v>
      </c>
      <c r="BY67" s="38">
        <f t="shared" si="40"/>
        <v>-21</v>
      </c>
      <c r="BZ67" s="37"/>
      <c r="CA67" s="37"/>
      <c r="CB67" s="37"/>
      <c r="CC67" s="37"/>
      <c r="CD67" s="37"/>
      <c r="CE67" s="37"/>
      <c r="CF67" s="37"/>
      <c r="CG67" s="37"/>
      <c r="CH67" s="37">
        <f t="shared" si="41"/>
        <v>0</v>
      </c>
      <c r="CI67" s="38">
        <f t="shared" si="42"/>
        <v>0</v>
      </c>
      <c r="CJ67" s="38">
        <f t="shared" si="43"/>
        <v>10.4</v>
      </c>
      <c r="CR67" s="38">
        <f t="shared" si="44"/>
        <v>-0.6366911214150301</v>
      </c>
      <c r="CS67" s="39">
        <f t="shared" si="45"/>
        <v>-10</v>
      </c>
    </row>
    <row r="68" spans="1:97" ht="12.75">
      <c r="A68" s="4" t="s">
        <v>46</v>
      </c>
      <c r="B68" s="4" t="s">
        <v>3</v>
      </c>
      <c r="C68" s="5" t="s">
        <v>435</v>
      </c>
      <c r="D68" s="4" t="s">
        <v>434</v>
      </c>
      <c r="E68" s="4" t="s">
        <v>8</v>
      </c>
      <c r="F68" s="4" t="s">
        <v>399</v>
      </c>
      <c r="G68">
        <v>6.3</v>
      </c>
      <c r="Q68">
        <v>13.8</v>
      </c>
      <c r="R68">
        <v>17.2</v>
      </c>
      <c r="S68">
        <v>15.7</v>
      </c>
      <c r="T68">
        <v>12.6</v>
      </c>
      <c r="U68">
        <v>14.9</v>
      </c>
      <c r="V68">
        <v>17.5</v>
      </c>
      <c r="W68">
        <v>16</v>
      </c>
      <c r="X68">
        <v>11.3</v>
      </c>
      <c r="Y68">
        <v>14.7</v>
      </c>
      <c r="Z68">
        <v>7.9</v>
      </c>
      <c r="AA68">
        <v>4.8</v>
      </c>
      <c r="AC68" s="38">
        <f t="shared" si="1"/>
        <v>9</v>
      </c>
      <c r="AD68" s="38">
        <f t="shared" si="2"/>
        <v>13.30909090909091</v>
      </c>
      <c r="AE68" s="38"/>
      <c r="AF68" s="38">
        <f t="shared" si="3"/>
        <v>0</v>
      </c>
      <c r="AG68" s="38">
        <f t="shared" si="4"/>
        <v>0</v>
      </c>
      <c r="AH68" s="38">
        <f t="shared" si="5"/>
        <v>0</v>
      </c>
      <c r="AI68" s="38">
        <f t="shared" si="6"/>
        <v>0</v>
      </c>
      <c r="AJ68" s="38"/>
      <c r="AK68" s="38">
        <f t="shared" si="7"/>
        <v>0</v>
      </c>
      <c r="AL68" s="38">
        <f t="shared" si="8"/>
        <v>0</v>
      </c>
      <c r="AM68" s="38">
        <f t="shared" si="9"/>
        <v>0</v>
      </c>
      <c r="AN68" s="38">
        <f t="shared" si="10"/>
        <v>0</v>
      </c>
      <c r="AO68" s="38"/>
      <c r="AP68" s="38">
        <f t="shared" si="11"/>
        <v>0</v>
      </c>
      <c r="AQ68" s="38">
        <f t="shared" si="12"/>
        <v>0</v>
      </c>
      <c r="AR68" s="38">
        <f t="shared" si="13"/>
        <v>0</v>
      </c>
      <c r="AS68" s="38">
        <f t="shared" si="14"/>
        <v>0</v>
      </c>
      <c r="AT68" s="38">
        <f t="shared" si="15"/>
        <v>0</v>
      </c>
      <c r="AU68" s="38"/>
      <c r="AV68" s="38">
        <f t="shared" si="16"/>
      </c>
      <c r="AW68" s="38">
        <f t="shared" si="17"/>
      </c>
      <c r="AX68" s="38">
        <f t="shared" si="18"/>
        <v>1</v>
      </c>
      <c r="AY68" s="38">
        <f t="shared" si="19"/>
        <v>1</v>
      </c>
      <c r="AZ68" s="38">
        <f t="shared" si="20"/>
        <v>0</v>
      </c>
      <c r="BA68" s="38">
        <f t="shared" si="21"/>
        <v>0</v>
      </c>
      <c r="BB68" s="38">
        <f t="shared" si="22"/>
        <v>0</v>
      </c>
      <c r="BC68" s="38">
        <f t="shared" si="23"/>
        <v>0</v>
      </c>
      <c r="BD68" s="38">
        <f t="shared" si="24"/>
        <v>2</v>
      </c>
      <c r="BE68" s="38"/>
      <c r="BF68" s="38"/>
      <c r="BG68" s="39">
        <f t="shared" si="25"/>
        <v>-0.7881818181818182</v>
      </c>
      <c r="BH68" s="39">
        <f t="shared" si="26"/>
        <v>0.4364550067933994</v>
      </c>
      <c r="BI68" s="39">
        <f t="shared" si="27"/>
        <v>-0.6606474148843688</v>
      </c>
      <c r="BJ68" s="38"/>
      <c r="BK68" s="38"/>
      <c r="BL68" s="38"/>
      <c r="BM68" s="38">
        <f t="shared" si="28"/>
        <v>-18</v>
      </c>
      <c r="BN68" s="38">
        <f t="shared" si="29"/>
        <v>0</v>
      </c>
      <c r="BO68" s="38">
        <f t="shared" si="30"/>
        <v>0</v>
      </c>
      <c r="BP68" s="38">
        <f t="shared" si="31"/>
        <v>0</v>
      </c>
      <c r="BQ68" s="38">
        <f t="shared" si="32"/>
        <v>0</v>
      </c>
      <c r="BR68" s="38">
        <f t="shared" si="33"/>
        <v>0</v>
      </c>
      <c r="BS68" s="38">
        <f t="shared" si="34"/>
        <v>0</v>
      </c>
      <c r="BT68" s="38">
        <f t="shared" si="35"/>
        <v>0</v>
      </c>
      <c r="BU68" s="38">
        <f t="shared" si="36"/>
        <v>2</v>
      </c>
      <c r="BV68" s="40">
        <f t="shared" si="37"/>
        <v>0</v>
      </c>
      <c r="BW68" s="40">
        <f t="shared" si="38"/>
        <v>5</v>
      </c>
      <c r="BX68" s="40">
        <f t="shared" si="39"/>
        <v>-10</v>
      </c>
      <c r="BY68" s="38">
        <f t="shared" si="40"/>
        <v>-21</v>
      </c>
      <c r="BZ68" s="37"/>
      <c r="CA68" s="37"/>
      <c r="CB68" s="37"/>
      <c r="CC68" s="37"/>
      <c r="CD68" s="37"/>
      <c r="CE68" s="37"/>
      <c r="CF68" s="37"/>
      <c r="CG68" s="37"/>
      <c r="CH68" s="37">
        <f t="shared" si="41"/>
        <v>0</v>
      </c>
      <c r="CI68" s="38">
        <f t="shared" si="42"/>
        <v>0</v>
      </c>
      <c r="CJ68" s="38">
        <f t="shared" si="43"/>
        <v>6.35</v>
      </c>
      <c r="CR68" s="38">
        <f t="shared" si="44"/>
        <v>-0.6606474148843688</v>
      </c>
      <c r="CS68" s="39">
        <f t="shared" si="45"/>
        <v>-10</v>
      </c>
    </row>
    <row r="69" spans="1:97" ht="12.75">
      <c r="A69" s="4" t="s">
        <v>46</v>
      </c>
      <c r="B69" s="4" t="s">
        <v>3</v>
      </c>
      <c r="C69" s="5" t="s">
        <v>433</v>
      </c>
      <c r="D69" s="4" t="s">
        <v>432</v>
      </c>
      <c r="E69" s="4" t="s">
        <v>49</v>
      </c>
      <c r="F69" s="4" t="s">
        <v>399</v>
      </c>
      <c r="G69">
        <v>6.3</v>
      </c>
      <c r="H69">
        <v>12.1</v>
      </c>
      <c r="I69">
        <v>17.6</v>
      </c>
      <c r="J69">
        <v>16</v>
      </c>
      <c r="K69">
        <v>12.1</v>
      </c>
      <c r="L69">
        <v>13.4</v>
      </c>
      <c r="M69">
        <v>11.7</v>
      </c>
      <c r="N69">
        <v>17.5</v>
      </c>
      <c r="O69">
        <v>17.1</v>
      </c>
      <c r="P69">
        <v>15</v>
      </c>
      <c r="Q69">
        <v>15.6</v>
      </c>
      <c r="R69">
        <v>16.6</v>
      </c>
      <c r="S69">
        <v>13.9</v>
      </c>
      <c r="T69">
        <v>15.1</v>
      </c>
      <c r="U69">
        <v>11.6</v>
      </c>
      <c r="V69">
        <v>12.4</v>
      </c>
      <c r="W69">
        <v>16.6</v>
      </c>
      <c r="X69">
        <v>7.9</v>
      </c>
      <c r="Y69">
        <v>8.4</v>
      </c>
      <c r="Z69">
        <v>-11.5</v>
      </c>
      <c r="AA69">
        <v>10.8</v>
      </c>
      <c r="AC69" s="38">
        <f t="shared" si="1"/>
        <v>0</v>
      </c>
      <c r="AD69" s="38">
        <f t="shared" si="2"/>
        <v>12.495000000000001</v>
      </c>
      <c r="AE69" s="38"/>
      <c r="AF69" s="38">
        <f t="shared" si="3"/>
        <v>0</v>
      </c>
      <c r="AG69" s="38">
        <f t="shared" si="4"/>
        <v>0</v>
      </c>
      <c r="AH69" s="38">
        <f t="shared" si="5"/>
        <v>0</v>
      </c>
      <c r="AI69" s="38">
        <f t="shared" si="6"/>
        <v>0</v>
      </c>
      <c r="AJ69" s="38"/>
      <c r="AK69" s="38">
        <f t="shared" si="7"/>
        <v>0</v>
      </c>
      <c r="AL69" s="38">
        <f t="shared" si="8"/>
        <v>0</v>
      </c>
      <c r="AM69" s="38">
        <f t="shared" si="9"/>
        <v>0</v>
      </c>
      <c r="AN69" s="38">
        <f t="shared" si="10"/>
        <v>0</v>
      </c>
      <c r="AO69" s="38"/>
      <c r="AP69" s="38">
        <f t="shared" si="11"/>
        <v>0</v>
      </c>
      <c r="AQ69" s="38">
        <f t="shared" si="12"/>
        <v>0</v>
      </c>
      <c r="AR69" s="38">
        <f t="shared" si="13"/>
        <v>0</v>
      </c>
      <c r="AS69" s="38">
        <f t="shared" si="14"/>
        <v>0</v>
      </c>
      <c r="AT69" s="38">
        <f t="shared" si="15"/>
        <v>0</v>
      </c>
      <c r="AU69" s="38"/>
      <c r="AV69" s="38">
        <f t="shared" si="16"/>
        <v>0</v>
      </c>
      <c r="AW69" s="38">
        <f t="shared" si="17"/>
        <v>1</v>
      </c>
      <c r="AX69" s="38">
        <f t="shared" si="18"/>
        <v>0</v>
      </c>
      <c r="AY69" s="38">
        <f t="shared" si="19"/>
        <v>0</v>
      </c>
      <c r="AZ69" s="38">
        <f t="shared" si="20"/>
        <v>0</v>
      </c>
      <c r="BA69" s="38">
        <f t="shared" si="21"/>
        <v>0</v>
      </c>
      <c r="BB69" s="38">
        <f t="shared" si="22"/>
        <v>1</v>
      </c>
      <c r="BC69" s="38">
        <f t="shared" si="23"/>
        <v>0</v>
      </c>
      <c r="BD69" s="38">
        <f t="shared" si="24"/>
        <v>2</v>
      </c>
      <c r="BE69" s="38"/>
      <c r="BF69" s="38"/>
      <c r="BG69" s="39">
        <f t="shared" si="25"/>
        <v>-0.5263909774436091</v>
      </c>
      <c r="BH69" s="39">
        <f t="shared" si="26"/>
        <v>0.24179311946500331</v>
      </c>
      <c r="BI69" s="39">
        <f t="shared" si="27"/>
        <v>-0.4917246378462272</v>
      </c>
      <c r="BJ69" s="38"/>
      <c r="BK69" s="38"/>
      <c r="BL69" s="38"/>
      <c r="BM69" s="38">
        <f t="shared" si="28"/>
        <v>0</v>
      </c>
      <c r="BN69" s="38">
        <f t="shared" si="29"/>
        <v>0</v>
      </c>
      <c r="BO69" s="38">
        <f t="shared" si="30"/>
        <v>0</v>
      </c>
      <c r="BP69" s="38">
        <f t="shared" si="31"/>
        <v>0</v>
      </c>
      <c r="BQ69" s="38">
        <f t="shared" si="32"/>
        <v>0</v>
      </c>
      <c r="BR69" s="38">
        <f t="shared" si="33"/>
        <v>0</v>
      </c>
      <c r="BS69" s="38">
        <f t="shared" si="34"/>
        <v>0</v>
      </c>
      <c r="BT69" s="38">
        <f t="shared" si="35"/>
        <v>0</v>
      </c>
      <c r="BU69" s="38">
        <f t="shared" si="36"/>
        <v>2</v>
      </c>
      <c r="BV69" s="40">
        <f t="shared" si="37"/>
        <v>-10</v>
      </c>
      <c r="BW69" s="40">
        <f t="shared" si="38"/>
        <v>0</v>
      </c>
      <c r="BX69" s="40">
        <f t="shared" si="39"/>
        <v>-10</v>
      </c>
      <c r="BY69" s="38">
        <f t="shared" si="40"/>
        <v>-18</v>
      </c>
      <c r="BZ69" s="37"/>
      <c r="CA69" s="37"/>
      <c r="CB69" s="37"/>
      <c r="CC69" s="37"/>
      <c r="CD69" s="37"/>
      <c r="CE69" s="37"/>
      <c r="CF69" s="37"/>
      <c r="CG69" s="37"/>
      <c r="CH69" s="37">
        <f t="shared" si="41"/>
        <v>0</v>
      </c>
      <c r="CI69" s="38">
        <f t="shared" si="42"/>
        <v>0</v>
      </c>
      <c r="CJ69" s="38">
        <f t="shared" si="43"/>
        <v>-0.34999999999999964</v>
      </c>
      <c r="CR69" s="38">
        <f t="shared" si="44"/>
        <v>-0.5479836262925016</v>
      </c>
      <c r="CS69" s="39">
        <f t="shared" si="45"/>
        <v>-10</v>
      </c>
    </row>
    <row r="70" spans="1:97" ht="12.75">
      <c r="A70" s="4" t="s">
        <v>46</v>
      </c>
      <c r="B70" s="4" t="s">
        <v>3</v>
      </c>
      <c r="C70" s="5" t="s">
        <v>433</v>
      </c>
      <c r="D70" s="4" t="s">
        <v>432</v>
      </c>
      <c r="E70" s="4" t="s">
        <v>8</v>
      </c>
      <c r="F70" s="4" t="s">
        <v>399</v>
      </c>
      <c r="G70">
        <v>6.3</v>
      </c>
      <c r="L70">
        <v>8.5</v>
      </c>
      <c r="M70">
        <v>15.1</v>
      </c>
      <c r="N70">
        <v>14.4</v>
      </c>
      <c r="O70">
        <v>15.6</v>
      </c>
      <c r="P70">
        <v>15.4</v>
      </c>
      <c r="Q70">
        <v>14.6</v>
      </c>
      <c r="R70">
        <v>15.8</v>
      </c>
      <c r="S70">
        <v>16.1</v>
      </c>
      <c r="T70">
        <v>16</v>
      </c>
      <c r="U70">
        <v>14.6</v>
      </c>
      <c r="V70">
        <v>16.4</v>
      </c>
      <c r="W70">
        <v>11.8</v>
      </c>
      <c r="X70">
        <v>13.4</v>
      </c>
      <c r="Y70">
        <v>10.5</v>
      </c>
      <c r="Z70">
        <v>12.5</v>
      </c>
      <c r="AA70">
        <v>8.9</v>
      </c>
      <c r="AC70" s="38">
        <f t="shared" si="1"/>
        <v>4</v>
      </c>
      <c r="AD70" s="38">
        <f t="shared" si="2"/>
        <v>13.725000000000001</v>
      </c>
      <c r="AE70" s="38"/>
      <c r="AF70" s="38">
        <f t="shared" si="3"/>
        <v>0</v>
      </c>
      <c r="AG70" s="38">
        <f t="shared" si="4"/>
        <v>0</v>
      </c>
      <c r="AH70" s="38">
        <f t="shared" si="5"/>
        <v>0</v>
      </c>
      <c r="AI70" s="38">
        <f t="shared" si="6"/>
        <v>0</v>
      </c>
      <c r="AJ70" s="38"/>
      <c r="AK70" s="38">
        <f t="shared" si="7"/>
        <v>0</v>
      </c>
      <c r="AL70" s="38">
        <f t="shared" si="8"/>
        <v>0</v>
      </c>
      <c r="AM70" s="38">
        <f t="shared" si="9"/>
        <v>0</v>
      </c>
      <c r="AN70" s="38">
        <f t="shared" si="10"/>
        <v>0</v>
      </c>
      <c r="AO70" s="38"/>
      <c r="AP70" s="38">
        <f t="shared" si="11"/>
        <v>0</v>
      </c>
      <c r="AQ70" s="38">
        <f t="shared" si="12"/>
        <v>0</v>
      </c>
      <c r="AR70" s="38">
        <f t="shared" si="13"/>
        <v>0</v>
      </c>
      <c r="AS70" s="38">
        <f t="shared" si="14"/>
        <v>0</v>
      </c>
      <c r="AT70" s="38">
        <f t="shared" si="15"/>
        <v>0</v>
      </c>
      <c r="AU70" s="38"/>
      <c r="AV70" s="38">
        <f t="shared" si="16"/>
      </c>
      <c r="AW70" s="38">
        <f t="shared" si="17"/>
        <v>1</v>
      </c>
      <c r="AX70" s="38">
        <f t="shared" si="18"/>
        <v>1</v>
      </c>
      <c r="AY70" s="38">
        <f t="shared" si="19"/>
        <v>0</v>
      </c>
      <c r="AZ70" s="38">
        <f t="shared" si="20"/>
        <v>0</v>
      </c>
      <c r="BA70" s="38">
        <f t="shared" si="21"/>
        <v>0</v>
      </c>
      <c r="BB70" s="38">
        <f t="shared" si="22"/>
        <v>0</v>
      </c>
      <c r="BC70" s="38">
        <f t="shared" si="23"/>
        <v>0</v>
      </c>
      <c r="BD70" s="38">
        <f t="shared" si="24"/>
        <v>2</v>
      </c>
      <c r="BE70" s="38"/>
      <c r="BF70" s="38"/>
      <c r="BG70" s="39">
        <f t="shared" si="25"/>
        <v>-0.1623529411764706</v>
      </c>
      <c r="BH70" s="39">
        <f t="shared" si="26"/>
        <v>0.09073486233614636</v>
      </c>
      <c r="BI70" s="39">
        <f t="shared" si="27"/>
        <v>-0.3012222806104262</v>
      </c>
      <c r="BJ70" s="38"/>
      <c r="BK70" s="38"/>
      <c r="BL70" s="38"/>
      <c r="BM70" s="38">
        <f t="shared" si="28"/>
        <v>-8</v>
      </c>
      <c r="BN70" s="38">
        <f t="shared" si="29"/>
        <v>0</v>
      </c>
      <c r="BO70" s="38">
        <f t="shared" si="30"/>
        <v>0</v>
      </c>
      <c r="BP70" s="38">
        <f t="shared" si="31"/>
        <v>0</v>
      </c>
      <c r="BQ70" s="38">
        <f t="shared" si="32"/>
        <v>0</v>
      </c>
      <c r="BR70" s="38">
        <f t="shared" si="33"/>
        <v>0</v>
      </c>
      <c r="BS70" s="38">
        <f t="shared" si="34"/>
        <v>0</v>
      </c>
      <c r="BT70" s="38">
        <f t="shared" si="35"/>
        <v>0</v>
      </c>
      <c r="BU70" s="38">
        <f t="shared" si="36"/>
        <v>2</v>
      </c>
      <c r="BV70" s="40">
        <f t="shared" si="37"/>
        <v>-10</v>
      </c>
      <c r="BW70" s="40">
        <f t="shared" si="38"/>
        <v>0</v>
      </c>
      <c r="BX70" s="40">
        <f t="shared" si="39"/>
        <v>-10</v>
      </c>
      <c r="BY70" s="38">
        <f t="shared" si="40"/>
        <v>-26</v>
      </c>
      <c r="BZ70" s="37"/>
      <c r="CA70" s="37"/>
      <c r="CB70" s="37"/>
      <c r="CC70" s="37"/>
      <c r="CD70" s="37"/>
      <c r="CE70" s="37"/>
      <c r="CF70" s="37"/>
      <c r="CG70" s="37"/>
      <c r="CH70" s="37">
        <f t="shared" si="41"/>
        <v>0</v>
      </c>
      <c r="CI70" s="38">
        <f t="shared" si="42"/>
        <v>0</v>
      </c>
      <c r="CJ70" s="38">
        <f t="shared" si="43"/>
        <v>10.7</v>
      </c>
      <c r="CR70" s="38">
        <f t="shared" si="44"/>
        <v>-0.3012222806104262</v>
      </c>
      <c r="CS70" s="39">
        <f t="shared" si="45"/>
        <v>-10</v>
      </c>
    </row>
    <row r="71" spans="1:97" ht="12.75">
      <c r="A71" s="4" t="s">
        <v>46</v>
      </c>
      <c r="B71" s="4" t="s">
        <v>3</v>
      </c>
      <c r="C71" s="6" t="s">
        <v>463</v>
      </c>
      <c r="D71" s="4" t="s">
        <v>462</v>
      </c>
      <c r="E71" s="4" t="s">
        <v>8</v>
      </c>
      <c r="F71" s="4"/>
      <c r="G71">
        <v>6.3</v>
      </c>
      <c r="K71">
        <v>5.1</v>
      </c>
      <c r="L71">
        <v>4.6</v>
      </c>
      <c r="M71">
        <v>1.4</v>
      </c>
      <c r="N71">
        <v>11.4</v>
      </c>
      <c r="O71">
        <v>11.7</v>
      </c>
      <c r="P71">
        <v>14</v>
      </c>
      <c r="Q71">
        <v>17.2</v>
      </c>
      <c r="R71">
        <v>17.1</v>
      </c>
      <c r="S71">
        <v>15.8</v>
      </c>
      <c r="T71">
        <v>12.6</v>
      </c>
      <c r="U71">
        <v>16.1</v>
      </c>
      <c r="V71">
        <v>15.6</v>
      </c>
      <c r="W71">
        <v>18</v>
      </c>
      <c r="X71">
        <v>17.9</v>
      </c>
      <c r="Y71">
        <v>16.8</v>
      </c>
      <c r="Z71">
        <v>16.8</v>
      </c>
      <c r="AA71">
        <v>11.4</v>
      </c>
      <c r="AC71" s="38">
        <f t="shared" si="1"/>
        <v>3</v>
      </c>
      <c r="AD71" s="38">
        <f t="shared" si="2"/>
        <v>13.147058823529413</v>
      </c>
      <c r="AE71" s="38"/>
      <c r="AF71" s="38">
        <f t="shared" si="3"/>
        <v>0</v>
      </c>
      <c r="AG71" s="38">
        <f t="shared" si="4"/>
        <v>0</v>
      </c>
      <c r="AH71" s="38">
        <f t="shared" si="5"/>
        <v>0</v>
      </c>
      <c r="AI71" s="38">
        <f t="shared" si="6"/>
        <v>0</v>
      </c>
      <c r="AJ71" s="38"/>
      <c r="AK71" s="38">
        <f t="shared" si="7"/>
        <v>0</v>
      </c>
      <c r="AL71" s="38">
        <f t="shared" si="8"/>
        <v>0</v>
      </c>
      <c r="AM71" s="38">
        <f t="shared" si="9"/>
        <v>0</v>
      </c>
      <c r="AN71" s="38">
        <f t="shared" si="10"/>
        <v>0</v>
      </c>
      <c r="AO71" s="38"/>
      <c r="AP71" s="38">
        <f t="shared" si="11"/>
        <v>0</v>
      </c>
      <c r="AQ71" s="38">
        <f t="shared" si="12"/>
        <v>0</v>
      </c>
      <c r="AR71" s="38">
        <f t="shared" si="13"/>
        <v>0</v>
      </c>
      <c r="AS71" s="38">
        <f t="shared" si="14"/>
        <v>0</v>
      </c>
      <c r="AT71" s="38">
        <f t="shared" si="15"/>
        <v>0</v>
      </c>
      <c r="AU71" s="38"/>
      <c r="AV71" s="38">
        <f t="shared" si="16"/>
        <v>1</v>
      </c>
      <c r="AW71" s="38">
        <f t="shared" si="17"/>
        <v>1</v>
      </c>
      <c r="AX71" s="38">
        <f t="shared" si="18"/>
        <v>1</v>
      </c>
      <c r="AY71" s="38">
        <f t="shared" si="19"/>
        <v>0</v>
      </c>
      <c r="AZ71" s="38">
        <f t="shared" si="20"/>
        <v>1</v>
      </c>
      <c r="BA71" s="38">
        <f t="shared" si="21"/>
        <v>0</v>
      </c>
      <c r="BB71" s="38">
        <f t="shared" si="22"/>
        <v>0</v>
      </c>
      <c r="BC71" s="38">
        <f t="shared" si="23"/>
        <v>0</v>
      </c>
      <c r="BD71" s="38">
        <f t="shared" si="24"/>
        <v>4</v>
      </c>
      <c r="BE71" s="38"/>
      <c r="BF71" s="38"/>
      <c r="BG71" s="39">
        <f t="shared" si="25"/>
        <v>0.6960784313725489</v>
      </c>
      <c r="BH71" s="39">
        <f t="shared" si="26"/>
        <v>0.480191276350508</v>
      </c>
      <c r="BI71" s="39">
        <f t="shared" si="27"/>
        <v>0.6929583510937061</v>
      </c>
      <c r="BJ71" s="38"/>
      <c r="BK71" s="38"/>
      <c r="BL71" s="38"/>
      <c r="BM71" s="38">
        <f t="shared" si="28"/>
        <v>-6</v>
      </c>
      <c r="BN71" s="38">
        <f t="shared" si="29"/>
        <v>0</v>
      </c>
      <c r="BO71" s="38">
        <f t="shared" si="30"/>
        <v>0</v>
      </c>
      <c r="BP71" s="38">
        <f t="shared" si="31"/>
        <v>0</v>
      </c>
      <c r="BQ71" s="38">
        <f t="shared" si="32"/>
        <v>0</v>
      </c>
      <c r="BR71" s="38">
        <f t="shared" si="33"/>
        <v>0</v>
      </c>
      <c r="BS71" s="38">
        <f t="shared" si="34"/>
        <v>0</v>
      </c>
      <c r="BT71" s="38">
        <f t="shared" si="35"/>
        <v>0</v>
      </c>
      <c r="BU71" s="38">
        <f t="shared" si="36"/>
        <v>4</v>
      </c>
      <c r="BV71" s="40">
        <f t="shared" si="37"/>
        <v>2.5</v>
      </c>
      <c r="BW71" s="40">
        <f t="shared" si="38"/>
        <v>5</v>
      </c>
      <c r="BX71" s="40">
        <f t="shared" si="39"/>
        <v>10</v>
      </c>
      <c r="BY71" s="38">
        <f t="shared" si="40"/>
        <v>15.5</v>
      </c>
      <c r="BZ71" s="37"/>
      <c r="CA71" s="37"/>
      <c r="CB71" s="37"/>
      <c r="CC71" s="37"/>
      <c r="CD71" s="37"/>
      <c r="CE71" s="37"/>
      <c r="CF71" s="37"/>
      <c r="CG71" s="37"/>
      <c r="CH71" s="37">
        <f t="shared" si="41"/>
        <v>0</v>
      </c>
      <c r="CI71" s="38">
        <f t="shared" si="42"/>
        <v>0</v>
      </c>
      <c r="CJ71" s="38">
        <f t="shared" si="43"/>
        <v>14.100000000000001</v>
      </c>
      <c r="CR71" s="38">
        <f t="shared" si="44"/>
        <v>0.631448914700705</v>
      </c>
      <c r="CS71" s="39">
        <f t="shared" si="45"/>
        <v>-10</v>
      </c>
    </row>
    <row r="72" spans="1:97" ht="12.75">
      <c r="A72" s="4" t="s">
        <v>46</v>
      </c>
      <c r="B72" s="4" t="s">
        <v>3</v>
      </c>
      <c r="C72" s="6" t="s">
        <v>52</v>
      </c>
      <c r="D72" s="7" t="s">
        <v>53</v>
      </c>
      <c r="E72" s="4" t="s">
        <v>8</v>
      </c>
      <c r="F72" s="4"/>
      <c r="G72">
        <v>6.3</v>
      </c>
      <c r="L72">
        <v>2.7</v>
      </c>
      <c r="M72">
        <v>6.3</v>
      </c>
      <c r="N72">
        <v>7.4</v>
      </c>
      <c r="O72">
        <v>11.8</v>
      </c>
      <c r="P72">
        <v>15.2</v>
      </c>
      <c r="Q72">
        <v>12.2</v>
      </c>
      <c r="R72">
        <v>12.6</v>
      </c>
      <c r="S72">
        <v>17.6</v>
      </c>
      <c r="T72">
        <v>13</v>
      </c>
      <c r="U72">
        <v>15.9</v>
      </c>
      <c r="V72">
        <v>18.2</v>
      </c>
      <c r="W72">
        <v>20.5</v>
      </c>
      <c r="X72">
        <v>20.9</v>
      </c>
      <c r="Y72">
        <v>17.3</v>
      </c>
      <c r="Z72">
        <v>14.4</v>
      </c>
      <c r="AA72">
        <v>9</v>
      </c>
      <c r="AC72" s="38">
        <f t="shared" si="1"/>
        <v>4</v>
      </c>
      <c r="AD72" s="38">
        <f t="shared" si="2"/>
        <v>13.4375</v>
      </c>
      <c r="AE72" s="38"/>
      <c r="AF72" s="38">
        <f t="shared" si="3"/>
        <v>5</v>
      </c>
      <c r="AG72" s="38">
        <f t="shared" si="4"/>
        <v>0</v>
      </c>
      <c r="AH72" s="38">
        <f t="shared" si="5"/>
        <v>0</v>
      </c>
      <c r="AI72" s="38">
        <f t="shared" si="6"/>
        <v>5</v>
      </c>
      <c r="AJ72" s="38"/>
      <c r="AK72" s="38">
        <f t="shared" si="7"/>
        <v>0</v>
      </c>
      <c r="AL72" s="38">
        <f t="shared" si="8"/>
        <v>0</v>
      </c>
      <c r="AM72" s="38">
        <f t="shared" si="9"/>
        <v>0</v>
      </c>
      <c r="AN72" s="38">
        <f t="shared" si="10"/>
        <v>0</v>
      </c>
      <c r="AO72" s="38"/>
      <c r="AP72" s="38">
        <f t="shared" si="11"/>
        <v>0</v>
      </c>
      <c r="AQ72" s="38">
        <f t="shared" si="12"/>
        <v>0</v>
      </c>
      <c r="AR72" s="38">
        <f t="shared" si="13"/>
        <v>0</v>
      </c>
      <c r="AS72" s="38">
        <f t="shared" si="14"/>
        <v>0</v>
      </c>
      <c r="AT72" s="38">
        <f t="shared" si="15"/>
        <v>0</v>
      </c>
      <c r="AU72" s="38"/>
      <c r="AV72" s="38">
        <f t="shared" si="16"/>
      </c>
      <c r="AW72" s="38">
        <f t="shared" si="17"/>
        <v>1</v>
      </c>
      <c r="AX72" s="38">
        <f t="shared" si="18"/>
        <v>1</v>
      </c>
      <c r="AY72" s="38">
        <f t="shared" si="19"/>
        <v>1</v>
      </c>
      <c r="AZ72" s="38">
        <f t="shared" si="20"/>
        <v>1</v>
      </c>
      <c r="BA72" s="38">
        <f t="shared" si="21"/>
        <v>0</v>
      </c>
      <c r="BB72" s="38">
        <f t="shared" si="22"/>
        <v>0</v>
      </c>
      <c r="BC72" s="38">
        <f t="shared" si="23"/>
        <v>0</v>
      </c>
      <c r="BD72" s="38">
        <f t="shared" si="24"/>
        <v>4</v>
      </c>
      <c r="BE72" s="38"/>
      <c r="BF72" s="38"/>
      <c r="BG72" s="39">
        <f t="shared" si="25"/>
        <v>0.6808823529411765</v>
      </c>
      <c r="BH72" s="39">
        <f t="shared" si="26"/>
        <v>0.3959637625986957</v>
      </c>
      <c r="BI72" s="39">
        <f t="shared" si="27"/>
        <v>0.6292565157379745</v>
      </c>
      <c r="BJ72" s="38"/>
      <c r="BK72" s="38"/>
      <c r="BL72" s="38"/>
      <c r="BM72" s="38">
        <f t="shared" si="28"/>
        <v>-8</v>
      </c>
      <c r="BN72" s="38">
        <f t="shared" si="29"/>
        <v>5</v>
      </c>
      <c r="BO72" s="38">
        <f t="shared" si="30"/>
        <v>0</v>
      </c>
      <c r="BP72" s="38">
        <f t="shared" si="31"/>
        <v>0</v>
      </c>
      <c r="BQ72" s="38">
        <f t="shared" si="32"/>
        <v>0</v>
      </c>
      <c r="BR72" s="38">
        <f t="shared" si="33"/>
        <v>0</v>
      </c>
      <c r="BS72" s="38">
        <f t="shared" si="34"/>
        <v>0</v>
      </c>
      <c r="BT72" s="38">
        <f t="shared" si="35"/>
        <v>0</v>
      </c>
      <c r="BU72" s="38">
        <f t="shared" si="36"/>
        <v>4</v>
      </c>
      <c r="BV72" s="40">
        <f t="shared" si="37"/>
        <v>2.5</v>
      </c>
      <c r="BW72" s="40">
        <f t="shared" si="38"/>
        <v>5</v>
      </c>
      <c r="BX72" s="40">
        <f t="shared" si="39"/>
        <v>10</v>
      </c>
      <c r="BY72" s="38">
        <f t="shared" si="40"/>
        <v>18.5</v>
      </c>
      <c r="BZ72" s="37"/>
      <c r="CA72" s="37"/>
      <c r="CB72" s="37"/>
      <c r="CC72" s="37"/>
      <c r="CD72" s="37"/>
      <c r="CE72" s="37"/>
      <c r="CF72" s="37"/>
      <c r="CG72" s="37"/>
      <c r="CH72" s="37">
        <f t="shared" si="41"/>
        <v>0</v>
      </c>
      <c r="CI72" s="38">
        <f t="shared" si="42"/>
        <v>0</v>
      </c>
      <c r="CJ72" s="38">
        <f t="shared" si="43"/>
        <v>11.7</v>
      </c>
      <c r="CR72" s="38">
        <f t="shared" si="44"/>
        <v>0.6292565157379745</v>
      </c>
      <c r="CS72" s="39">
        <f t="shared" si="45"/>
        <v>-10</v>
      </c>
    </row>
    <row r="73" spans="1:97" ht="12.75">
      <c r="A73" s="4" t="s">
        <v>46</v>
      </c>
      <c r="B73" s="4" t="s">
        <v>3</v>
      </c>
      <c r="C73" s="6" t="s">
        <v>52</v>
      </c>
      <c r="D73" s="7" t="s">
        <v>53</v>
      </c>
      <c r="E73" s="4" t="s">
        <v>49</v>
      </c>
      <c r="F73" s="4"/>
      <c r="G73">
        <v>6.3</v>
      </c>
      <c r="H73">
        <v>11.3</v>
      </c>
      <c r="I73">
        <v>8.9</v>
      </c>
      <c r="J73">
        <v>17</v>
      </c>
      <c r="K73">
        <v>10.3</v>
      </c>
      <c r="L73">
        <v>8</v>
      </c>
      <c r="M73">
        <v>11.9</v>
      </c>
      <c r="N73">
        <v>10.5</v>
      </c>
      <c r="O73">
        <v>14.9</v>
      </c>
      <c r="P73">
        <v>13.5</v>
      </c>
      <c r="Q73">
        <v>15.1</v>
      </c>
      <c r="R73">
        <v>16.4</v>
      </c>
      <c r="S73">
        <v>11.5</v>
      </c>
      <c r="T73">
        <v>17.5</v>
      </c>
      <c r="U73">
        <v>18.2</v>
      </c>
      <c r="V73">
        <v>15.6</v>
      </c>
      <c r="W73">
        <v>21.2</v>
      </c>
      <c r="X73">
        <v>16.8</v>
      </c>
      <c r="Y73">
        <v>13.2</v>
      </c>
      <c r="Z73">
        <v>-1.9</v>
      </c>
      <c r="AA73">
        <v>10.9</v>
      </c>
      <c r="AC73" s="38">
        <f t="shared" si="1"/>
        <v>0</v>
      </c>
      <c r="AD73" s="38">
        <f t="shared" si="2"/>
        <v>13.039999999999997</v>
      </c>
      <c r="AE73" s="38"/>
      <c r="AF73" s="38">
        <f t="shared" si="3"/>
        <v>0</v>
      </c>
      <c r="AG73" s="38">
        <f t="shared" si="4"/>
        <v>0</v>
      </c>
      <c r="AH73" s="38">
        <f t="shared" si="5"/>
        <v>0</v>
      </c>
      <c r="AI73" s="38">
        <f t="shared" si="6"/>
        <v>0</v>
      </c>
      <c r="AJ73" s="38"/>
      <c r="AK73" s="38">
        <f t="shared" si="7"/>
        <v>0</v>
      </c>
      <c r="AL73" s="38">
        <f t="shared" si="8"/>
        <v>0</v>
      </c>
      <c r="AM73" s="38">
        <f t="shared" si="9"/>
        <v>0</v>
      </c>
      <c r="AN73" s="38">
        <f t="shared" si="10"/>
        <v>0</v>
      </c>
      <c r="AO73" s="38"/>
      <c r="AP73" s="38">
        <f t="shared" si="11"/>
        <v>0</v>
      </c>
      <c r="AQ73" s="38">
        <f t="shared" si="12"/>
        <v>0</v>
      </c>
      <c r="AR73" s="38">
        <f t="shared" si="13"/>
        <v>0</v>
      </c>
      <c r="AS73" s="38">
        <f t="shared" si="14"/>
        <v>0</v>
      </c>
      <c r="AT73" s="38">
        <f t="shared" si="15"/>
        <v>0</v>
      </c>
      <c r="AU73" s="38"/>
      <c r="AV73" s="38">
        <f t="shared" si="16"/>
        <v>0</v>
      </c>
      <c r="AW73" s="38">
        <f t="shared" si="17"/>
        <v>1</v>
      </c>
      <c r="AX73" s="38">
        <f t="shared" si="18"/>
        <v>1</v>
      </c>
      <c r="AY73" s="38">
        <f t="shared" si="19"/>
        <v>1</v>
      </c>
      <c r="AZ73" s="38">
        <f t="shared" si="20"/>
        <v>0</v>
      </c>
      <c r="BA73" s="38">
        <f t="shared" si="21"/>
        <v>0</v>
      </c>
      <c r="BB73" s="38">
        <f t="shared" si="22"/>
        <v>0</v>
      </c>
      <c r="BC73" s="38">
        <f t="shared" si="23"/>
        <v>0</v>
      </c>
      <c r="BD73" s="38">
        <f t="shared" si="24"/>
        <v>3</v>
      </c>
      <c r="BE73" s="38"/>
      <c r="BF73" s="38"/>
      <c r="BG73" s="39">
        <f t="shared" si="25"/>
        <v>0.05789473684210524</v>
      </c>
      <c r="BH73" s="39">
        <f t="shared" si="26"/>
        <v>0.0048488265267334595</v>
      </c>
      <c r="BI73" s="39">
        <f t="shared" si="27"/>
        <v>0.06963351582918573</v>
      </c>
      <c r="BJ73" s="38"/>
      <c r="BK73" s="38"/>
      <c r="BL73" s="38"/>
      <c r="BM73" s="38">
        <f t="shared" si="28"/>
        <v>0</v>
      </c>
      <c r="BN73" s="38">
        <f t="shared" si="29"/>
        <v>0</v>
      </c>
      <c r="BO73" s="38">
        <f t="shared" si="30"/>
        <v>0</v>
      </c>
      <c r="BP73" s="38">
        <f t="shared" si="31"/>
        <v>0</v>
      </c>
      <c r="BQ73" s="38">
        <f t="shared" si="32"/>
        <v>0</v>
      </c>
      <c r="BR73" s="38">
        <f t="shared" si="33"/>
        <v>0</v>
      </c>
      <c r="BS73" s="38">
        <f t="shared" si="34"/>
        <v>0</v>
      </c>
      <c r="BT73" s="38">
        <f t="shared" si="35"/>
        <v>0</v>
      </c>
      <c r="BU73" s="38">
        <f t="shared" si="36"/>
        <v>3</v>
      </c>
      <c r="BV73" s="40">
        <f t="shared" si="37"/>
        <v>-1</v>
      </c>
      <c r="BW73" s="40">
        <f t="shared" si="38"/>
        <v>0</v>
      </c>
      <c r="BX73" s="40">
        <f t="shared" si="39"/>
        <v>0</v>
      </c>
      <c r="BY73" s="38">
        <f t="shared" si="40"/>
        <v>2</v>
      </c>
      <c r="BZ73" s="37"/>
      <c r="CA73" s="37"/>
      <c r="CB73" s="37"/>
      <c r="CC73" s="37"/>
      <c r="CD73" s="37"/>
      <c r="CE73" s="37"/>
      <c r="CF73" s="37"/>
      <c r="CG73" s="37"/>
      <c r="CH73" s="37">
        <f t="shared" si="41"/>
        <v>0</v>
      </c>
      <c r="CI73" s="38">
        <f t="shared" si="42"/>
        <v>0</v>
      </c>
      <c r="CJ73" s="38">
        <f t="shared" si="43"/>
        <v>4.5</v>
      </c>
      <c r="CR73" s="38">
        <f t="shared" si="44"/>
        <v>-0.028353032095140056</v>
      </c>
      <c r="CS73" s="39">
        <f t="shared" si="45"/>
        <v>-10</v>
      </c>
    </row>
    <row r="74" spans="1:97" ht="12.75">
      <c r="A74" s="4" t="s">
        <v>46</v>
      </c>
      <c r="B74" s="4" t="s">
        <v>3</v>
      </c>
      <c r="C74" s="6" t="s">
        <v>465</v>
      </c>
      <c r="D74" s="4" t="s">
        <v>464</v>
      </c>
      <c r="E74" s="4" t="s">
        <v>8</v>
      </c>
      <c r="F74" s="4"/>
      <c r="G74">
        <v>6.3</v>
      </c>
      <c r="P74">
        <v>1.6</v>
      </c>
      <c r="Q74">
        <v>4.6</v>
      </c>
      <c r="R74">
        <v>11</v>
      </c>
      <c r="S74">
        <v>11.6</v>
      </c>
      <c r="T74">
        <v>9.9</v>
      </c>
      <c r="U74">
        <v>14.7</v>
      </c>
      <c r="V74">
        <v>15.3</v>
      </c>
      <c r="W74">
        <v>17.7</v>
      </c>
      <c r="X74">
        <v>20.4</v>
      </c>
      <c r="Y74">
        <v>20.2</v>
      </c>
      <c r="Z74">
        <v>23.2</v>
      </c>
      <c r="AA74">
        <v>19.4</v>
      </c>
      <c r="AC74" s="38">
        <f t="shared" si="1"/>
        <v>8</v>
      </c>
      <c r="AD74" s="38">
        <f t="shared" si="2"/>
        <v>14.133333333333333</v>
      </c>
      <c r="AE74" s="38"/>
      <c r="AF74" s="38">
        <f t="shared" si="3"/>
        <v>10</v>
      </c>
      <c r="AG74" s="38">
        <f t="shared" si="4"/>
        <v>15</v>
      </c>
      <c r="AH74" s="38">
        <f t="shared" si="5"/>
        <v>5</v>
      </c>
      <c r="AI74" s="38">
        <f t="shared" si="6"/>
        <v>30</v>
      </c>
      <c r="AJ74" s="38"/>
      <c r="AK74" s="38">
        <f t="shared" si="7"/>
        <v>0</v>
      </c>
      <c r="AL74" s="38">
        <f t="shared" si="8"/>
        <v>1</v>
      </c>
      <c r="AM74" s="38">
        <f t="shared" si="9"/>
        <v>0</v>
      </c>
      <c r="AN74" s="38">
        <f t="shared" si="10"/>
        <v>1</v>
      </c>
      <c r="AO74" s="38"/>
      <c r="AP74" s="38">
        <f t="shared" si="11"/>
        <v>1</v>
      </c>
      <c r="AQ74" s="38">
        <f t="shared" si="12"/>
        <v>1</v>
      </c>
      <c r="AR74" s="38">
        <f t="shared" si="13"/>
        <v>0</v>
      </c>
      <c r="AS74" s="38">
        <f t="shared" si="14"/>
        <v>0</v>
      </c>
      <c r="AT74" s="38">
        <f t="shared" si="15"/>
        <v>0</v>
      </c>
      <c r="AU74" s="38"/>
      <c r="AV74" s="38">
        <f t="shared" si="16"/>
      </c>
      <c r="AW74" s="38">
        <f t="shared" si="17"/>
      </c>
      <c r="AX74" s="38">
        <f t="shared" si="18"/>
        <v>1</v>
      </c>
      <c r="AY74" s="38">
        <f t="shared" si="19"/>
        <v>1</v>
      </c>
      <c r="AZ74" s="38">
        <f t="shared" si="20"/>
        <v>1</v>
      </c>
      <c r="BA74" s="38">
        <f t="shared" si="21"/>
        <v>1</v>
      </c>
      <c r="BB74" s="38">
        <f t="shared" si="22"/>
        <v>0</v>
      </c>
      <c r="BC74" s="38">
        <f t="shared" si="23"/>
        <v>0</v>
      </c>
      <c r="BD74" s="38">
        <f t="shared" si="24"/>
        <v>4</v>
      </c>
      <c r="BE74" s="38"/>
      <c r="BF74" s="38"/>
      <c r="BG74" s="39">
        <f t="shared" si="25"/>
        <v>1.7328671328671332</v>
      </c>
      <c r="BH74" s="39">
        <f t="shared" si="26"/>
        <v>0.8898713952180288</v>
      </c>
      <c r="BI74" s="39">
        <f t="shared" si="27"/>
        <v>0.9433299503450682</v>
      </c>
      <c r="BJ74" s="38"/>
      <c r="BK74" s="38"/>
      <c r="BL74" s="38"/>
      <c r="BM74" s="38">
        <f t="shared" si="28"/>
        <v>-16</v>
      </c>
      <c r="BN74" s="38">
        <f t="shared" si="29"/>
        <v>30</v>
      </c>
      <c r="BO74" s="38">
        <f t="shared" si="30"/>
        <v>1</v>
      </c>
      <c r="BP74" s="38">
        <f t="shared" si="31"/>
        <v>1</v>
      </c>
      <c r="BQ74" s="38">
        <f t="shared" si="32"/>
        <v>1</v>
      </c>
      <c r="BR74" s="38">
        <f t="shared" si="33"/>
        <v>0</v>
      </c>
      <c r="BS74" s="38">
        <f t="shared" si="34"/>
        <v>0</v>
      </c>
      <c r="BT74" s="38">
        <f t="shared" si="35"/>
        <v>0</v>
      </c>
      <c r="BU74" s="38">
        <f t="shared" si="36"/>
        <v>4</v>
      </c>
      <c r="BV74" s="40">
        <f t="shared" si="37"/>
        <v>0</v>
      </c>
      <c r="BW74" s="40">
        <f t="shared" si="38"/>
        <v>15</v>
      </c>
      <c r="BX74" s="40">
        <f t="shared" si="39"/>
        <v>30</v>
      </c>
      <c r="BY74" s="38">
        <f t="shared" si="40"/>
        <v>66</v>
      </c>
      <c r="BZ74" s="37"/>
      <c r="CA74" s="37"/>
      <c r="CB74" s="37"/>
      <c r="CC74" s="37" t="s">
        <v>620</v>
      </c>
      <c r="CD74" s="37" t="s">
        <v>620</v>
      </c>
      <c r="CE74" s="37"/>
      <c r="CF74" s="37"/>
      <c r="CG74" s="37"/>
      <c r="CH74" s="37">
        <f t="shared" si="41"/>
        <v>1</v>
      </c>
      <c r="CI74" s="38">
        <f t="shared" si="42"/>
        <v>1</v>
      </c>
      <c r="CJ74" s="38">
        <f t="shared" si="43"/>
        <v>21.299999999999997</v>
      </c>
      <c r="CR74" s="38">
        <f t="shared" si="44"/>
        <v>0.9433299503450682</v>
      </c>
      <c r="CS74" s="39">
        <f t="shared" si="45"/>
        <v>0</v>
      </c>
    </row>
    <row r="75" spans="1:97" ht="12.75">
      <c r="A75" s="4" t="s">
        <v>46</v>
      </c>
      <c r="B75" s="4" t="s">
        <v>3</v>
      </c>
      <c r="C75" s="6" t="s">
        <v>466</v>
      </c>
      <c r="D75" s="7" t="s">
        <v>54</v>
      </c>
      <c r="E75" s="4" t="s">
        <v>8</v>
      </c>
      <c r="F75" s="4"/>
      <c r="G75">
        <v>6.3</v>
      </c>
      <c r="P75">
        <v>-0.6</v>
      </c>
      <c r="Q75">
        <v>10.9</v>
      </c>
      <c r="R75">
        <v>7.7</v>
      </c>
      <c r="S75">
        <v>16.2</v>
      </c>
      <c r="T75">
        <v>12.3</v>
      </c>
      <c r="U75">
        <v>14.3</v>
      </c>
      <c r="V75">
        <v>16.6</v>
      </c>
      <c r="W75">
        <v>13.4</v>
      </c>
      <c r="X75">
        <v>16</v>
      </c>
      <c r="Y75">
        <v>16.5</v>
      </c>
      <c r="Z75">
        <v>19.5</v>
      </c>
      <c r="AA75">
        <v>7.7</v>
      </c>
      <c r="AC75" s="38">
        <f t="shared" si="1"/>
        <v>8</v>
      </c>
      <c r="AD75" s="38">
        <f t="shared" si="2"/>
        <v>12.541666666666666</v>
      </c>
      <c r="AE75" s="38"/>
      <c r="AF75" s="38">
        <f t="shared" si="3"/>
        <v>0</v>
      </c>
      <c r="AG75" s="38">
        <f t="shared" si="4"/>
        <v>5</v>
      </c>
      <c r="AH75" s="38">
        <f t="shared" si="5"/>
        <v>0</v>
      </c>
      <c r="AI75" s="38">
        <f t="shared" si="6"/>
        <v>5</v>
      </c>
      <c r="AJ75" s="38"/>
      <c r="AK75" s="38">
        <f t="shared" si="7"/>
        <v>0</v>
      </c>
      <c r="AL75" s="38">
        <f t="shared" si="8"/>
        <v>1</v>
      </c>
      <c r="AM75" s="38">
        <f t="shared" si="9"/>
        <v>0</v>
      </c>
      <c r="AN75" s="38">
        <f t="shared" si="10"/>
        <v>1</v>
      </c>
      <c r="AO75" s="38"/>
      <c r="AP75" s="38">
        <f t="shared" si="11"/>
        <v>0</v>
      </c>
      <c r="AQ75" s="38">
        <f t="shared" si="12"/>
        <v>0</v>
      </c>
      <c r="AR75" s="38">
        <f t="shared" si="13"/>
        <v>0</v>
      </c>
      <c r="AS75" s="38">
        <f t="shared" si="14"/>
        <v>0</v>
      </c>
      <c r="AT75" s="38">
        <f t="shared" si="15"/>
        <v>0</v>
      </c>
      <c r="AU75" s="38"/>
      <c r="AV75" s="38">
        <f t="shared" si="16"/>
      </c>
      <c r="AW75" s="38">
        <f t="shared" si="17"/>
      </c>
      <c r="AX75" s="38">
        <f t="shared" si="18"/>
        <v>1</v>
      </c>
      <c r="AY75" s="38">
        <f t="shared" si="19"/>
        <v>1</v>
      </c>
      <c r="AZ75" s="38">
        <f t="shared" si="20"/>
        <v>1</v>
      </c>
      <c r="BA75" s="38">
        <f t="shared" si="21"/>
        <v>0</v>
      </c>
      <c r="BB75" s="38">
        <f t="shared" si="22"/>
        <v>0</v>
      </c>
      <c r="BC75" s="38">
        <f t="shared" si="23"/>
        <v>0</v>
      </c>
      <c r="BD75" s="38">
        <f t="shared" si="24"/>
        <v>3</v>
      </c>
      <c r="BE75" s="38"/>
      <c r="BF75" s="38"/>
      <c r="BG75" s="39">
        <f t="shared" si="25"/>
        <v>0.8213286713286715</v>
      </c>
      <c r="BH75" s="39">
        <f t="shared" si="26"/>
        <v>0.2904968667096538</v>
      </c>
      <c r="BI75" s="39">
        <f t="shared" si="27"/>
        <v>0.5389776124382661</v>
      </c>
      <c r="BJ75" s="38"/>
      <c r="BK75" s="38"/>
      <c r="BL75" s="38"/>
      <c r="BM75" s="38">
        <f t="shared" si="28"/>
        <v>-16</v>
      </c>
      <c r="BN75" s="38">
        <f t="shared" si="29"/>
        <v>5</v>
      </c>
      <c r="BO75" s="38">
        <f t="shared" si="30"/>
        <v>1</v>
      </c>
      <c r="BP75" s="38">
        <f t="shared" si="31"/>
        <v>0</v>
      </c>
      <c r="BQ75" s="38">
        <f t="shared" si="32"/>
        <v>0</v>
      </c>
      <c r="BR75" s="38">
        <f t="shared" si="33"/>
        <v>0</v>
      </c>
      <c r="BS75" s="38">
        <f t="shared" si="34"/>
        <v>0</v>
      </c>
      <c r="BT75" s="38">
        <f t="shared" si="35"/>
        <v>0</v>
      </c>
      <c r="BU75" s="38">
        <f t="shared" si="36"/>
        <v>3</v>
      </c>
      <c r="BV75" s="40">
        <f t="shared" si="37"/>
        <v>0</v>
      </c>
      <c r="BW75" s="40">
        <f t="shared" si="38"/>
        <v>5</v>
      </c>
      <c r="BX75" s="40">
        <f t="shared" si="39"/>
        <v>10</v>
      </c>
      <c r="BY75" s="38">
        <f t="shared" si="40"/>
        <v>8</v>
      </c>
      <c r="BZ75" s="37"/>
      <c r="CA75" s="37"/>
      <c r="CB75" s="37"/>
      <c r="CC75" s="37"/>
      <c r="CD75" s="37"/>
      <c r="CE75" s="37"/>
      <c r="CF75" s="37"/>
      <c r="CG75" s="37"/>
      <c r="CH75" s="37">
        <f t="shared" si="41"/>
        <v>0</v>
      </c>
      <c r="CI75" s="38">
        <f t="shared" si="42"/>
        <v>0</v>
      </c>
      <c r="CJ75" s="38">
        <f t="shared" si="43"/>
        <v>13.6</v>
      </c>
      <c r="CR75" s="38">
        <f t="shared" si="44"/>
        <v>0.5389776124382661</v>
      </c>
      <c r="CS75" s="39">
        <f t="shared" si="45"/>
        <v>-10</v>
      </c>
    </row>
    <row r="76" spans="1:97" ht="12.75">
      <c r="A76" s="4" t="s">
        <v>46</v>
      </c>
      <c r="B76" s="4" t="s">
        <v>3</v>
      </c>
      <c r="C76" s="6" t="s">
        <v>466</v>
      </c>
      <c r="D76" s="7" t="s">
        <v>54</v>
      </c>
      <c r="E76" s="4" t="s">
        <v>49</v>
      </c>
      <c r="F76" s="4"/>
      <c r="G76">
        <v>6.3</v>
      </c>
      <c r="H76">
        <v>10</v>
      </c>
      <c r="I76">
        <v>9.7</v>
      </c>
      <c r="J76">
        <v>14</v>
      </c>
      <c r="K76">
        <v>12.6</v>
      </c>
      <c r="L76">
        <v>14</v>
      </c>
      <c r="M76">
        <v>12.1</v>
      </c>
      <c r="N76">
        <v>9.4</v>
      </c>
      <c r="O76">
        <v>17.3</v>
      </c>
      <c r="P76">
        <v>17</v>
      </c>
      <c r="Q76">
        <v>19</v>
      </c>
      <c r="R76">
        <v>15.2</v>
      </c>
      <c r="S76">
        <v>13.2</v>
      </c>
      <c r="T76">
        <v>13.3</v>
      </c>
      <c r="U76">
        <v>15.8</v>
      </c>
      <c r="V76">
        <v>15.8</v>
      </c>
      <c r="W76">
        <v>15.4</v>
      </c>
      <c r="X76">
        <v>17.5</v>
      </c>
      <c r="Y76">
        <v>12.2</v>
      </c>
      <c r="AA76">
        <v>10.4</v>
      </c>
      <c r="AC76" s="38">
        <f t="shared" si="1"/>
        <v>1</v>
      </c>
      <c r="AD76" s="38">
        <f t="shared" si="2"/>
        <v>13.889473684210529</v>
      </c>
      <c r="AE76" s="38"/>
      <c r="AF76" s="38">
        <f t="shared" si="3"/>
        <v>0</v>
      </c>
      <c r="AG76" s="38">
        <f t="shared" si="4"/>
        <v>0</v>
      </c>
      <c r="AH76" s="38">
        <f t="shared" si="5"/>
        <v>0</v>
      </c>
      <c r="AI76" s="38">
        <f t="shared" si="6"/>
        <v>0</v>
      </c>
      <c r="AJ76" s="38"/>
      <c r="AK76" s="38">
        <f t="shared" si="7"/>
        <v>0</v>
      </c>
      <c r="AL76" s="38">
        <f t="shared" si="8"/>
        <v>0</v>
      </c>
      <c r="AM76" s="38">
        <f t="shared" si="9"/>
        <v>0</v>
      </c>
      <c r="AN76" s="38">
        <f t="shared" si="10"/>
        <v>0</v>
      </c>
      <c r="AO76" s="38"/>
      <c r="AP76" s="38">
        <f t="shared" si="11"/>
        <v>0</v>
      </c>
      <c r="AQ76" s="38">
        <f t="shared" si="12"/>
        <v>0</v>
      </c>
      <c r="AR76" s="38">
        <f t="shared" si="13"/>
        <v>0</v>
      </c>
      <c r="AS76" s="38">
        <f t="shared" si="14"/>
        <v>0</v>
      </c>
      <c r="AT76" s="38">
        <f t="shared" si="15"/>
        <v>0</v>
      </c>
      <c r="AU76" s="38"/>
      <c r="AV76" s="38">
        <f t="shared" si="16"/>
        <v>1</v>
      </c>
      <c r="AW76" s="38">
        <f t="shared" si="17"/>
        <v>1</v>
      </c>
      <c r="AX76" s="38">
        <f t="shared" si="18"/>
        <v>0</v>
      </c>
      <c r="AY76" s="38">
        <f t="shared" si="19"/>
        <v>0</v>
      </c>
      <c r="AZ76" s="38">
        <f t="shared" si="20"/>
        <v>0</v>
      </c>
      <c r="BA76" s="38">
        <f t="shared" si="21"/>
        <v>0</v>
      </c>
      <c r="BB76" s="38">
        <f t="shared" si="22"/>
        <v>0</v>
      </c>
      <c r="BC76" s="38">
        <f t="shared" si="23"/>
        <v>0</v>
      </c>
      <c r="BD76" s="38">
        <f t="shared" si="24"/>
        <v>2</v>
      </c>
      <c r="BE76" s="38"/>
      <c r="BF76" s="38"/>
      <c r="BG76" s="39">
        <f t="shared" si="25"/>
        <v>0.14756925826630923</v>
      </c>
      <c r="BH76" s="39">
        <f t="shared" si="26"/>
        <v>0.08824485814369289</v>
      </c>
      <c r="BI76" s="39">
        <f t="shared" si="27"/>
        <v>0.2970603611114968</v>
      </c>
      <c r="BJ76" s="38"/>
      <c r="BK76" s="38"/>
      <c r="BL76" s="38"/>
      <c r="BM76" s="38">
        <f t="shared" si="28"/>
        <v>-2</v>
      </c>
      <c r="BN76" s="38">
        <f t="shared" si="29"/>
        <v>0</v>
      </c>
      <c r="BO76" s="38">
        <f t="shared" si="30"/>
        <v>0</v>
      </c>
      <c r="BP76" s="38">
        <f t="shared" si="31"/>
        <v>0</v>
      </c>
      <c r="BQ76" s="38">
        <f t="shared" si="32"/>
        <v>0</v>
      </c>
      <c r="BR76" s="38">
        <f t="shared" si="33"/>
        <v>0</v>
      </c>
      <c r="BS76" s="38">
        <f t="shared" si="34"/>
        <v>0</v>
      </c>
      <c r="BT76" s="38">
        <f t="shared" si="35"/>
        <v>0</v>
      </c>
      <c r="BU76" s="38">
        <f t="shared" si="36"/>
        <v>2</v>
      </c>
      <c r="BV76" s="40">
        <f t="shared" si="37"/>
        <v>-1</v>
      </c>
      <c r="BW76" s="40">
        <f t="shared" si="38"/>
        <v>0</v>
      </c>
      <c r="BX76" s="40">
        <f t="shared" si="39"/>
        <v>5</v>
      </c>
      <c r="BY76" s="38">
        <f t="shared" si="40"/>
        <v>4</v>
      </c>
      <c r="BZ76" s="37"/>
      <c r="CA76" s="37"/>
      <c r="CB76" s="37"/>
      <c r="CC76" s="37"/>
      <c r="CD76" s="37"/>
      <c r="CE76" s="37"/>
      <c r="CF76" s="37"/>
      <c r="CG76" s="37"/>
      <c r="CH76" s="37">
        <f t="shared" si="41"/>
        <v>0</v>
      </c>
      <c r="CI76" s="38">
        <f t="shared" si="42"/>
        <v>0</v>
      </c>
      <c r="CJ76" s="38">
        <f t="shared" si="43"/>
        <v>10.4</v>
      </c>
      <c r="CR76" s="38">
        <f t="shared" si="44"/>
        <v>-0.043737475188321315</v>
      </c>
      <c r="CS76" s="39">
        <f t="shared" si="45"/>
        <v>-10</v>
      </c>
    </row>
    <row r="77" spans="1:97" ht="12.75">
      <c r="A77" s="4" t="s">
        <v>46</v>
      </c>
      <c r="B77" s="4" t="s">
        <v>3</v>
      </c>
      <c r="C77" s="6" t="s">
        <v>467</v>
      </c>
      <c r="D77" s="7" t="s">
        <v>55</v>
      </c>
      <c r="E77" s="4" t="s">
        <v>8</v>
      </c>
      <c r="F77" s="4"/>
      <c r="G77">
        <v>6.3</v>
      </c>
      <c r="K77">
        <v>-2.2</v>
      </c>
      <c r="L77">
        <v>3.5</v>
      </c>
      <c r="M77">
        <v>7.7</v>
      </c>
      <c r="N77">
        <v>8.3</v>
      </c>
      <c r="O77">
        <v>12.5</v>
      </c>
      <c r="P77">
        <v>13</v>
      </c>
      <c r="Q77">
        <v>15.2</v>
      </c>
      <c r="R77">
        <v>16.9</v>
      </c>
      <c r="S77">
        <v>13.4</v>
      </c>
      <c r="T77">
        <v>14.8</v>
      </c>
      <c r="U77">
        <v>17.6</v>
      </c>
      <c r="V77">
        <v>15.5</v>
      </c>
      <c r="W77">
        <v>16.9</v>
      </c>
      <c r="X77">
        <v>15.9</v>
      </c>
      <c r="Y77">
        <v>16.5</v>
      </c>
      <c r="Z77">
        <v>15.5</v>
      </c>
      <c r="AA77">
        <v>12.4</v>
      </c>
      <c r="AC77" s="38">
        <f t="shared" si="1"/>
        <v>3</v>
      </c>
      <c r="AD77" s="38">
        <f t="shared" si="2"/>
        <v>12.55294117647059</v>
      </c>
      <c r="AE77" s="38"/>
      <c r="AF77" s="38">
        <f t="shared" si="3"/>
        <v>0</v>
      </c>
      <c r="AG77" s="38">
        <f t="shared" si="4"/>
        <v>0</v>
      </c>
      <c r="AH77" s="38">
        <f t="shared" si="5"/>
        <v>0</v>
      </c>
      <c r="AI77" s="38">
        <f t="shared" si="6"/>
        <v>0</v>
      </c>
      <c r="AJ77" s="38"/>
      <c r="AK77" s="38">
        <f t="shared" si="7"/>
        <v>0</v>
      </c>
      <c r="AL77" s="38">
        <f t="shared" si="8"/>
        <v>0</v>
      </c>
      <c r="AM77" s="38">
        <f t="shared" si="9"/>
        <v>0</v>
      </c>
      <c r="AN77" s="38">
        <f t="shared" si="10"/>
        <v>0</v>
      </c>
      <c r="AO77" s="38"/>
      <c r="AP77" s="38">
        <f t="shared" si="11"/>
        <v>0</v>
      </c>
      <c r="AQ77" s="38">
        <f t="shared" si="12"/>
        <v>0</v>
      </c>
      <c r="AR77" s="38">
        <f t="shared" si="13"/>
        <v>0</v>
      </c>
      <c r="AS77" s="38">
        <f t="shared" si="14"/>
        <v>0</v>
      </c>
      <c r="AT77" s="38">
        <f t="shared" si="15"/>
        <v>0</v>
      </c>
      <c r="AU77" s="38"/>
      <c r="AV77" s="38">
        <f t="shared" si="16"/>
        <v>1</v>
      </c>
      <c r="AW77" s="38">
        <f t="shared" si="17"/>
        <v>1</v>
      </c>
      <c r="AX77" s="38">
        <f t="shared" si="18"/>
        <v>1</v>
      </c>
      <c r="AY77" s="38">
        <f t="shared" si="19"/>
        <v>1</v>
      </c>
      <c r="AZ77" s="38">
        <f t="shared" si="20"/>
        <v>0</v>
      </c>
      <c r="BA77" s="38">
        <f t="shared" si="21"/>
        <v>0</v>
      </c>
      <c r="BB77" s="38">
        <f t="shared" si="22"/>
        <v>0</v>
      </c>
      <c r="BC77" s="38">
        <f t="shared" si="23"/>
        <v>0</v>
      </c>
      <c r="BD77" s="38">
        <f t="shared" si="24"/>
        <v>4</v>
      </c>
      <c r="BE77" s="38"/>
      <c r="BF77" s="38"/>
      <c r="BG77" s="39">
        <f t="shared" si="25"/>
        <v>0.7828431372549021</v>
      </c>
      <c r="BH77" s="39">
        <f t="shared" si="26"/>
        <v>0.5416081611295585</v>
      </c>
      <c r="BI77" s="39">
        <f t="shared" si="27"/>
        <v>0.7359403244350444</v>
      </c>
      <c r="BJ77" s="38"/>
      <c r="BK77" s="38"/>
      <c r="BL77" s="38"/>
      <c r="BM77" s="38">
        <f t="shared" si="28"/>
        <v>-6</v>
      </c>
      <c r="BN77" s="38">
        <f t="shared" si="29"/>
        <v>0</v>
      </c>
      <c r="BO77" s="38">
        <f t="shared" si="30"/>
        <v>0</v>
      </c>
      <c r="BP77" s="38">
        <f t="shared" si="31"/>
        <v>0</v>
      </c>
      <c r="BQ77" s="38">
        <f t="shared" si="32"/>
        <v>0</v>
      </c>
      <c r="BR77" s="38">
        <f t="shared" si="33"/>
        <v>0</v>
      </c>
      <c r="BS77" s="38">
        <f t="shared" si="34"/>
        <v>0</v>
      </c>
      <c r="BT77" s="38">
        <f t="shared" si="35"/>
        <v>0</v>
      </c>
      <c r="BU77" s="38">
        <f t="shared" si="36"/>
        <v>4</v>
      </c>
      <c r="BV77" s="40">
        <f t="shared" si="37"/>
        <v>5</v>
      </c>
      <c r="BW77" s="40">
        <f t="shared" si="38"/>
        <v>7.5</v>
      </c>
      <c r="BX77" s="40">
        <f t="shared" si="39"/>
        <v>15</v>
      </c>
      <c r="BY77" s="38">
        <f t="shared" si="40"/>
        <v>25.5</v>
      </c>
      <c r="BZ77" s="37"/>
      <c r="CA77" s="37"/>
      <c r="CB77" s="37"/>
      <c r="CC77" s="37"/>
      <c r="CD77" s="37"/>
      <c r="CE77" s="37"/>
      <c r="CF77" s="37"/>
      <c r="CG77" s="37"/>
      <c r="CH77" s="37">
        <f t="shared" si="41"/>
        <v>0</v>
      </c>
      <c r="CI77" s="38">
        <f t="shared" si="42"/>
        <v>0</v>
      </c>
      <c r="CJ77" s="38">
        <f t="shared" si="43"/>
        <v>13.95</v>
      </c>
      <c r="CR77" s="38">
        <f t="shared" si="44"/>
        <v>0.6931250733374181</v>
      </c>
      <c r="CS77" s="39">
        <f t="shared" si="45"/>
        <v>-10</v>
      </c>
    </row>
    <row r="78" spans="1:97" ht="12.75">
      <c r="A78" s="4" t="s">
        <v>46</v>
      </c>
      <c r="B78" s="4" t="s">
        <v>3</v>
      </c>
      <c r="C78" s="6" t="s">
        <v>468</v>
      </c>
      <c r="D78" s="7" t="s">
        <v>55</v>
      </c>
      <c r="E78" s="4" t="s">
        <v>49</v>
      </c>
      <c r="F78" s="4"/>
      <c r="G78">
        <v>6.3</v>
      </c>
      <c r="H78">
        <v>14.2</v>
      </c>
      <c r="I78">
        <v>11.8</v>
      </c>
      <c r="J78">
        <v>12.3</v>
      </c>
      <c r="K78">
        <v>12.7</v>
      </c>
      <c r="L78">
        <v>10.3</v>
      </c>
      <c r="M78">
        <v>11.9</v>
      </c>
      <c r="N78">
        <v>10.6</v>
      </c>
      <c r="O78">
        <v>11.4</v>
      </c>
      <c r="P78">
        <v>17.4</v>
      </c>
      <c r="Q78">
        <v>12.2</v>
      </c>
      <c r="R78">
        <v>15.9</v>
      </c>
      <c r="S78">
        <v>18</v>
      </c>
      <c r="T78">
        <v>16.4</v>
      </c>
      <c r="U78">
        <v>17.5</v>
      </c>
      <c r="V78">
        <v>14.5</v>
      </c>
      <c r="W78">
        <v>14.4</v>
      </c>
      <c r="X78">
        <v>16.4</v>
      </c>
      <c r="Y78">
        <v>12.2</v>
      </c>
      <c r="Z78">
        <v>-5.4</v>
      </c>
      <c r="AA78">
        <v>11</v>
      </c>
      <c r="AC78" s="38">
        <f t="shared" si="1"/>
        <v>0</v>
      </c>
      <c r="AD78" s="38">
        <f t="shared" si="2"/>
        <v>12.785</v>
      </c>
      <c r="AE78" s="38"/>
      <c r="AF78" s="38">
        <f t="shared" si="3"/>
        <v>0</v>
      </c>
      <c r="AG78" s="38">
        <f t="shared" si="4"/>
        <v>0</v>
      </c>
      <c r="AH78" s="38">
        <f t="shared" si="5"/>
        <v>0</v>
      </c>
      <c r="AI78" s="38">
        <f t="shared" si="6"/>
        <v>0</v>
      </c>
      <c r="AJ78" s="38"/>
      <c r="AK78" s="38">
        <f t="shared" si="7"/>
        <v>0</v>
      </c>
      <c r="AL78" s="38">
        <f t="shared" si="8"/>
        <v>0</v>
      </c>
      <c r="AM78" s="38">
        <f t="shared" si="9"/>
        <v>0</v>
      </c>
      <c r="AN78" s="38">
        <f t="shared" si="10"/>
        <v>0</v>
      </c>
      <c r="AO78" s="38"/>
      <c r="AP78" s="38">
        <f t="shared" si="11"/>
        <v>0</v>
      </c>
      <c r="AQ78" s="38">
        <f t="shared" si="12"/>
        <v>0</v>
      </c>
      <c r="AR78" s="38">
        <f t="shared" si="13"/>
        <v>0</v>
      </c>
      <c r="AS78" s="38">
        <f t="shared" si="14"/>
        <v>0</v>
      </c>
      <c r="AT78" s="38">
        <f t="shared" si="15"/>
        <v>0</v>
      </c>
      <c r="AU78" s="38"/>
      <c r="AV78" s="38">
        <f t="shared" si="16"/>
        <v>0</v>
      </c>
      <c r="AW78" s="38">
        <f t="shared" si="17"/>
        <v>1</v>
      </c>
      <c r="AX78" s="38">
        <f t="shared" si="18"/>
        <v>1</v>
      </c>
      <c r="AY78" s="38">
        <f t="shared" si="19"/>
        <v>1</v>
      </c>
      <c r="AZ78" s="38">
        <f t="shared" si="20"/>
        <v>0</v>
      </c>
      <c r="BA78" s="38">
        <f t="shared" si="21"/>
        <v>0</v>
      </c>
      <c r="BB78" s="38">
        <f t="shared" si="22"/>
        <v>0</v>
      </c>
      <c r="BC78" s="38">
        <f t="shared" si="23"/>
        <v>0</v>
      </c>
      <c r="BD78" s="38">
        <f t="shared" si="24"/>
        <v>3</v>
      </c>
      <c r="BE78" s="38"/>
      <c r="BF78" s="38"/>
      <c r="BG78" s="39">
        <f t="shared" si="25"/>
        <v>-0.11977443609022562</v>
      </c>
      <c r="BH78" s="39">
        <f t="shared" si="26"/>
        <v>0.02058057695433668</v>
      </c>
      <c r="BI78" s="39">
        <f t="shared" si="27"/>
        <v>-0.14345932160140965</v>
      </c>
      <c r="BJ78" s="38"/>
      <c r="BK78" s="38"/>
      <c r="BL78" s="38"/>
      <c r="BM78" s="38">
        <f t="shared" si="28"/>
        <v>0</v>
      </c>
      <c r="BN78" s="38">
        <f t="shared" si="29"/>
        <v>0</v>
      </c>
      <c r="BO78" s="38">
        <f t="shared" si="30"/>
        <v>0</v>
      </c>
      <c r="BP78" s="38">
        <f t="shared" si="31"/>
        <v>0</v>
      </c>
      <c r="BQ78" s="38">
        <f t="shared" si="32"/>
        <v>0</v>
      </c>
      <c r="BR78" s="38">
        <f t="shared" si="33"/>
        <v>0</v>
      </c>
      <c r="BS78" s="38">
        <f t="shared" si="34"/>
        <v>0</v>
      </c>
      <c r="BT78" s="38">
        <f t="shared" si="35"/>
        <v>0</v>
      </c>
      <c r="BU78" s="38">
        <f t="shared" si="36"/>
        <v>3</v>
      </c>
      <c r="BV78" s="40">
        <f t="shared" si="37"/>
        <v>-10</v>
      </c>
      <c r="BW78" s="40">
        <f t="shared" si="38"/>
        <v>0</v>
      </c>
      <c r="BX78" s="40">
        <f t="shared" si="39"/>
        <v>-10</v>
      </c>
      <c r="BY78" s="38">
        <f t="shared" si="40"/>
        <v>-17</v>
      </c>
      <c r="BZ78" s="37"/>
      <c r="CA78" s="37"/>
      <c r="CB78" s="37"/>
      <c r="CC78" s="37"/>
      <c r="CD78" s="37"/>
      <c r="CE78" s="37"/>
      <c r="CF78" s="37"/>
      <c r="CG78" s="37"/>
      <c r="CH78" s="37">
        <f t="shared" si="41"/>
        <v>0</v>
      </c>
      <c r="CI78" s="38">
        <f t="shared" si="42"/>
        <v>0</v>
      </c>
      <c r="CJ78" s="38">
        <f t="shared" si="43"/>
        <v>2.8</v>
      </c>
      <c r="CR78" s="38">
        <f t="shared" si="44"/>
        <v>-0.1998149924928672</v>
      </c>
      <c r="CS78" s="39">
        <f t="shared" si="45"/>
        <v>-10</v>
      </c>
    </row>
    <row r="79" spans="1:97" ht="12.75">
      <c r="A79" s="4" t="s">
        <v>72</v>
      </c>
      <c r="B79" s="4" t="s">
        <v>2</v>
      </c>
      <c r="C79" s="5" t="s">
        <v>73</v>
      </c>
      <c r="D79" s="4"/>
      <c r="E79" s="4" t="s">
        <v>8</v>
      </c>
      <c r="F79" s="4" t="s">
        <v>74</v>
      </c>
      <c r="G79">
        <v>6.3</v>
      </c>
      <c r="L79">
        <v>12.2</v>
      </c>
      <c r="M79">
        <v>15.1</v>
      </c>
      <c r="N79">
        <v>15.6</v>
      </c>
      <c r="O79">
        <v>19</v>
      </c>
      <c r="P79">
        <v>20.2</v>
      </c>
      <c r="Q79">
        <v>17.4</v>
      </c>
      <c r="R79">
        <v>15.4</v>
      </c>
      <c r="S79">
        <v>13.3</v>
      </c>
      <c r="T79">
        <v>15</v>
      </c>
      <c r="U79">
        <v>13.6</v>
      </c>
      <c r="V79">
        <v>17</v>
      </c>
      <c r="W79">
        <v>13.4</v>
      </c>
      <c r="X79">
        <v>14.1</v>
      </c>
      <c r="Y79">
        <v>6.8</v>
      </c>
      <c r="Z79">
        <v>8.7</v>
      </c>
      <c r="AA79">
        <v>5.6</v>
      </c>
      <c r="AC79" s="38">
        <f t="shared" si="1"/>
        <v>4</v>
      </c>
      <c r="AD79" s="38">
        <f t="shared" si="2"/>
        <v>13.9</v>
      </c>
      <c r="AE79" s="38"/>
      <c r="AF79" s="38">
        <f t="shared" si="3"/>
        <v>0</v>
      </c>
      <c r="AG79" s="38">
        <f t="shared" si="4"/>
        <v>0</v>
      </c>
      <c r="AH79" s="38">
        <f t="shared" si="5"/>
        <v>0</v>
      </c>
      <c r="AI79" s="38">
        <f t="shared" si="6"/>
        <v>0</v>
      </c>
      <c r="AJ79" s="38"/>
      <c r="AK79" s="38">
        <f t="shared" si="7"/>
        <v>0</v>
      </c>
      <c r="AL79" s="38">
        <f t="shared" si="8"/>
        <v>0</v>
      </c>
      <c r="AM79" s="38">
        <f t="shared" si="9"/>
        <v>0</v>
      </c>
      <c r="AN79" s="38">
        <f t="shared" si="10"/>
        <v>0</v>
      </c>
      <c r="AO79" s="38"/>
      <c r="AP79" s="38">
        <f t="shared" si="11"/>
        <v>0</v>
      </c>
      <c r="AQ79" s="38">
        <f t="shared" si="12"/>
        <v>0</v>
      </c>
      <c r="AR79" s="38">
        <f t="shared" si="13"/>
        <v>0</v>
      </c>
      <c r="AS79" s="38">
        <f t="shared" si="14"/>
        <v>0</v>
      </c>
      <c r="AT79" s="38">
        <f t="shared" si="15"/>
        <v>0</v>
      </c>
      <c r="AU79" s="38"/>
      <c r="AV79" s="38">
        <f t="shared" si="16"/>
      </c>
      <c r="AW79" s="38">
        <f t="shared" si="17"/>
        <v>1</v>
      </c>
      <c r="AX79" s="38">
        <f t="shared" si="18"/>
        <v>0</v>
      </c>
      <c r="AY79" s="38">
        <f t="shared" si="19"/>
        <v>0</v>
      </c>
      <c r="AZ79" s="38">
        <f t="shared" si="20"/>
        <v>0</v>
      </c>
      <c r="BA79" s="38">
        <f t="shared" si="21"/>
        <v>0</v>
      </c>
      <c r="BB79" s="38">
        <f t="shared" si="22"/>
        <v>0</v>
      </c>
      <c r="BC79" s="38">
        <f t="shared" si="23"/>
        <v>0</v>
      </c>
      <c r="BD79" s="38">
        <f t="shared" si="24"/>
        <v>1</v>
      </c>
      <c r="BE79" s="38"/>
      <c r="BF79" s="38"/>
      <c r="BG79" s="39">
        <f t="shared" si="25"/>
        <v>-0.5535294117647058</v>
      </c>
      <c r="BH79" s="39">
        <f t="shared" si="26"/>
        <v>0.4246463202923433</v>
      </c>
      <c r="BI79" s="39">
        <f t="shared" si="27"/>
        <v>-0.6516489241089433</v>
      </c>
      <c r="BJ79" s="38"/>
      <c r="BK79" s="38"/>
      <c r="BL79" s="38"/>
      <c r="BM79" s="38">
        <f t="shared" si="28"/>
        <v>-8</v>
      </c>
      <c r="BN79" s="38">
        <f t="shared" si="29"/>
        <v>0</v>
      </c>
      <c r="BO79" s="38">
        <f t="shared" si="30"/>
        <v>0</v>
      </c>
      <c r="BP79" s="38">
        <f t="shared" si="31"/>
        <v>0</v>
      </c>
      <c r="BQ79" s="38">
        <f t="shared" si="32"/>
        <v>0</v>
      </c>
      <c r="BR79" s="38">
        <f t="shared" si="33"/>
        <v>0</v>
      </c>
      <c r="BS79" s="38">
        <f t="shared" si="34"/>
        <v>0</v>
      </c>
      <c r="BT79" s="38">
        <f t="shared" si="35"/>
        <v>0</v>
      </c>
      <c r="BU79" s="38">
        <f t="shared" si="36"/>
        <v>1</v>
      </c>
      <c r="BV79" s="40">
        <f t="shared" si="37"/>
        <v>-10</v>
      </c>
      <c r="BW79" s="40">
        <f t="shared" si="38"/>
        <v>5</v>
      </c>
      <c r="BX79" s="40">
        <f t="shared" si="39"/>
        <v>-10</v>
      </c>
      <c r="BY79" s="38">
        <f t="shared" si="40"/>
        <v>-22</v>
      </c>
      <c r="BZ79" s="37"/>
      <c r="CA79" s="37"/>
      <c r="CB79" s="37"/>
      <c r="CC79" s="37"/>
      <c r="CD79" s="37"/>
      <c r="CE79" s="37"/>
      <c r="CF79" s="37"/>
      <c r="CG79" s="37"/>
      <c r="CH79" s="37">
        <f t="shared" si="41"/>
        <v>0</v>
      </c>
      <c r="CI79" s="38">
        <f t="shared" si="42"/>
        <v>0</v>
      </c>
      <c r="CJ79" s="38">
        <f t="shared" si="43"/>
        <v>7.1499999999999995</v>
      </c>
      <c r="CR79" s="38">
        <f t="shared" si="44"/>
        <v>-0.6516489241089433</v>
      </c>
      <c r="CS79" s="39">
        <f t="shared" si="45"/>
        <v>-10</v>
      </c>
    </row>
    <row r="80" spans="1:97" ht="12.75">
      <c r="A80" s="4" t="s">
        <v>72</v>
      </c>
      <c r="B80" s="4" t="s">
        <v>2</v>
      </c>
      <c r="C80" s="5" t="s">
        <v>73</v>
      </c>
      <c r="D80" s="4"/>
      <c r="E80" s="4" t="s">
        <v>49</v>
      </c>
      <c r="F80" s="4" t="s">
        <v>74</v>
      </c>
      <c r="G80">
        <v>6.3</v>
      </c>
      <c r="H80">
        <v>11.8</v>
      </c>
      <c r="I80">
        <v>16.8</v>
      </c>
      <c r="J80">
        <v>15.5</v>
      </c>
      <c r="K80">
        <v>15.9</v>
      </c>
      <c r="L80">
        <v>11.4</v>
      </c>
      <c r="M80">
        <v>15.3</v>
      </c>
      <c r="N80">
        <v>13.8</v>
      </c>
      <c r="O80">
        <v>16.2</v>
      </c>
      <c r="P80">
        <v>14.8</v>
      </c>
      <c r="Q80">
        <v>14.1</v>
      </c>
      <c r="R80">
        <v>15.6</v>
      </c>
      <c r="S80">
        <v>14.1</v>
      </c>
      <c r="T80">
        <v>15.9</v>
      </c>
      <c r="U80">
        <v>12.9</v>
      </c>
      <c r="V80">
        <v>13.4</v>
      </c>
      <c r="W80">
        <v>8.8</v>
      </c>
      <c r="X80">
        <v>16.4</v>
      </c>
      <c r="Y80">
        <v>4.6</v>
      </c>
      <c r="AA80">
        <v>11.1</v>
      </c>
      <c r="AC80" s="38">
        <f t="shared" si="1"/>
        <v>1</v>
      </c>
      <c r="AD80" s="38">
        <f t="shared" si="2"/>
        <v>13.600000000000001</v>
      </c>
      <c r="AE80" s="38"/>
      <c r="AF80" s="38">
        <f t="shared" si="3"/>
        <v>0</v>
      </c>
      <c r="AG80" s="38">
        <f t="shared" si="4"/>
        <v>0</v>
      </c>
      <c r="AH80" s="38">
        <f t="shared" si="5"/>
        <v>0</v>
      </c>
      <c r="AI80" s="38">
        <f t="shared" si="6"/>
        <v>0</v>
      </c>
      <c r="AJ80" s="38"/>
      <c r="AK80" s="38">
        <f t="shared" si="7"/>
        <v>0</v>
      </c>
      <c r="AL80" s="38">
        <f t="shared" si="8"/>
        <v>0</v>
      </c>
      <c r="AM80" s="38">
        <f t="shared" si="9"/>
        <v>0</v>
      </c>
      <c r="AN80" s="38">
        <f t="shared" si="10"/>
        <v>0</v>
      </c>
      <c r="AO80" s="38"/>
      <c r="AP80" s="38">
        <f t="shared" si="11"/>
        <v>0</v>
      </c>
      <c r="AQ80" s="38">
        <f t="shared" si="12"/>
        <v>0</v>
      </c>
      <c r="AR80" s="38">
        <f t="shared" si="13"/>
        <v>0</v>
      </c>
      <c r="AS80" s="38">
        <f t="shared" si="14"/>
        <v>0</v>
      </c>
      <c r="AT80" s="38">
        <f t="shared" si="15"/>
        <v>0</v>
      </c>
      <c r="AU80" s="38"/>
      <c r="AV80" s="38">
        <f t="shared" si="16"/>
        <v>0</v>
      </c>
      <c r="AW80" s="38">
        <f t="shared" si="17"/>
        <v>1</v>
      </c>
      <c r="AX80" s="38">
        <f t="shared" si="18"/>
        <v>1</v>
      </c>
      <c r="AY80" s="38">
        <f t="shared" si="19"/>
        <v>0</v>
      </c>
      <c r="AZ80" s="38">
        <f t="shared" si="20"/>
        <v>0</v>
      </c>
      <c r="BA80" s="38">
        <f t="shared" si="21"/>
        <v>0</v>
      </c>
      <c r="BB80" s="38">
        <f t="shared" si="22"/>
        <v>1</v>
      </c>
      <c r="BC80" s="38">
        <f t="shared" si="23"/>
        <v>0</v>
      </c>
      <c r="BD80" s="38">
        <f t="shared" si="24"/>
        <v>3</v>
      </c>
      <c r="BE80" s="38"/>
      <c r="BF80" s="38"/>
      <c r="BG80" s="39">
        <f t="shared" si="25"/>
        <v>-0.23669347631814128</v>
      </c>
      <c r="BH80" s="39">
        <f t="shared" si="26"/>
        <v>0.1978121738534107</v>
      </c>
      <c r="BI80" s="39">
        <f t="shared" si="27"/>
        <v>-0.44476080521265665</v>
      </c>
      <c r="BJ80" s="38"/>
      <c r="BK80" s="38"/>
      <c r="BL80" s="38"/>
      <c r="BM80" s="38">
        <f t="shared" si="28"/>
        <v>-2</v>
      </c>
      <c r="BN80" s="38">
        <f t="shared" si="29"/>
        <v>0</v>
      </c>
      <c r="BO80" s="38">
        <f t="shared" si="30"/>
        <v>0</v>
      </c>
      <c r="BP80" s="38">
        <f t="shared" si="31"/>
        <v>0</v>
      </c>
      <c r="BQ80" s="38">
        <f t="shared" si="32"/>
        <v>0</v>
      </c>
      <c r="BR80" s="38">
        <f t="shared" si="33"/>
        <v>0</v>
      </c>
      <c r="BS80" s="38">
        <f t="shared" si="34"/>
        <v>0</v>
      </c>
      <c r="BT80" s="38">
        <f t="shared" si="35"/>
        <v>0</v>
      </c>
      <c r="BU80" s="38">
        <f t="shared" si="36"/>
        <v>3</v>
      </c>
      <c r="BV80" s="40">
        <f t="shared" si="37"/>
        <v>-10</v>
      </c>
      <c r="BW80" s="40">
        <f t="shared" si="38"/>
        <v>0</v>
      </c>
      <c r="BX80" s="40">
        <f t="shared" si="39"/>
        <v>-10</v>
      </c>
      <c r="BY80" s="38">
        <f t="shared" si="40"/>
        <v>-19</v>
      </c>
      <c r="BZ80" s="37"/>
      <c r="CA80" s="37"/>
      <c r="CB80" s="37"/>
      <c r="CC80" s="37"/>
      <c r="CD80" s="37"/>
      <c r="CE80" s="37"/>
      <c r="CF80" s="37"/>
      <c r="CG80" s="37"/>
      <c r="CH80" s="37">
        <f t="shared" si="41"/>
        <v>0</v>
      </c>
      <c r="CI80" s="38">
        <f t="shared" si="42"/>
        <v>0</v>
      </c>
      <c r="CJ80" s="38">
        <f t="shared" si="43"/>
        <v>11.1</v>
      </c>
      <c r="CR80" s="38">
        <f t="shared" si="44"/>
        <v>-0.4457470415597042</v>
      </c>
      <c r="CS80" s="39">
        <f t="shared" si="45"/>
        <v>-10</v>
      </c>
    </row>
    <row r="81" spans="1:97" ht="12.75">
      <c r="A81" s="4" t="s">
        <v>72</v>
      </c>
      <c r="B81" s="4" t="s">
        <v>2</v>
      </c>
      <c r="C81" s="5" t="s">
        <v>75</v>
      </c>
      <c r="D81" s="4"/>
      <c r="E81" s="4" t="s">
        <v>8</v>
      </c>
      <c r="F81" s="4" t="s">
        <v>76</v>
      </c>
      <c r="G81">
        <v>6.3</v>
      </c>
      <c r="H81">
        <v>16</v>
      </c>
      <c r="I81">
        <v>13.6</v>
      </c>
      <c r="J81">
        <v>12.9</v>
      </c>
      <c r="K81">
        <v>18.2</v>
      </c>
      <c r="L81">
        <v>14.5</v>
      </c>
      <c r="M81">
        <v>16.9</v>
      </c>
      <c r="N81">
        <v>18.4</v>
      </c>
      <c r="O81">
        <v>15.1</v>
      </c>
      <c r="P81">
        <v>15.7</v>
      </c>
      <c r="Q81">
        <v>16.2</v>
      </c>
      <c r="R81">
        <v>15.8</v>
      </c>
      <c r="S81">
        <v>12.8</v>
      </c>
      <c r="T81">
        <v>13.8</v>
      </c>
      <c r="U81">
        <v>4.7</v>
      </c>
      <c r="AA81">
        <v>10.2</v>
      </c>
      <c r="AC81" s="38">
        <f t="shared" si="1"/>
        <v>5</v>
      </c>
      <c r="AD81" s="38">
        <f t="shared" si="2"/>
        <v>14.319999999999999</v>
      </c>
      <c r="AE81" s="38"/>
      <c r="AF81" s="38">
        <f t="shared" si="3"/>
        <v>0</v>
      </c>
      <c r="AG81" s="38">
        <f t="shared" si="4"/>
        <v>0</v>
      </c>
      <c r="AH81" s="38">
        <f t="shared" si="5"/>
        <v>0</v>
      </c>
      <c r="AI81" s="38">
        <f t="shared" si="6"/>
        <v>0</v>
      </c>
      <c r="AJ81" s="38"/>
      <c r="AK81" s="38">
        <f t="shared" si="7"/>
        <v>0</v>
      </c>
      <c r="AL81" s="38">
        <f t="shared" si="8"/>
        <v>0</v>
      </c>
      <c r="AM81" s="38">
        <f t="shared" si="9"/>
        <v>0</v>
      </c>
      <c r="AN81" s="38">
        <f t="shared" si="10"/>
        <v>0</v>
      </c>
      <c r="AO81" s="38"/>
      <c r="AP81" s="38">
        <f t="shared" si="11"/>
        <v>0</v>
      </c>
      <c r="AQ81" s="38">
        <f t="shared" si="12"/>
        <v>0</v>
      </c>
      <c r="AR81" s="38">
        <f t="shared" si="13"/>
        <v>0</v>
      </c>
      <c r="AS81" s="38">
        <f t="shared" si="14"/>
        <v>0</v>
      </c>
      <c r="AT81" s="38">
        <f t="shared" si="15"/>
        <v>0</v>
      </c>
      <c r="AU81" s="38"/>
      <c r="AV81" s="38">
        <f t="shared" si="16"/>
        <v>1</v>
      </c>
      <c r="AW81" s="38">
        <f t="shared" si="17"/>
        <v>0</v>
      </c>
      <c r="AX81" s="38">
        <f t="shared" si="18"/>
        <v>0</v>
      </c>
      <c r="AY81" s="38">
        <f t="shared" si="19"/>
        <v>0</v>
      </c>
      <c r="AZ81" s="38">
        <f t="shared" si="20"/>
      </c>
      <c r="BA81" s="38">
        <f t="shared" si="21"/>
      </c>
      <c r="BB81" s="38">
        <f t="shared" si="22"/>
      </c>
      <c r="BC81" s="38">
        <f t="shared" si="23"/>
        <v>0</v>
      </c>
      <c r="BD81" s="38">
        <f t="shared" si="24"/>
        <v>1</v>
      </c>
      <c r="BE81" s="38"/>
      <c r="BF81" s="38"/>
      <c r="BG81" s="39">
        <f t="shared" si="25"/>
        <v>-0.35330357142857133</v>
      </c>
      <c r="BH81" s="39">
        <f t="shared" si="26"/>
        <v>0.2840053940142156</v>
      </c>
      <c r="BI81" s="39">
        <f t="shared" si="27"/>
        <v>-0.5329215645985961</v>
      </c>
      <c r="BJ81" s="38"/>
      <c r="BK81" s="38"/>
      <c r="BL81" s="38"/>
      <c r="BM81" s="38">
        <f t="shared" si="28"/>
        <v>-10</v>
      </c>
      <c r="BN81" s="38">
        <f t="shared" si="29"/>
        <v>0</v>
      </c>
      <c r="BO81" s="38">
        <f t="shared" si="30"/>
        <v>0</v>
      </c>
      <c r="BP81" s="38">
        <f t="shared" si="31"/>
        <v>0</v>
      </c>
      <c r="BQ81" s="38">
        <f t="shared" si="32"/>
        <v>0</v>
      </c>
      <c r="BR81" s="38">
        <f t="shared" si="33"/>
        <v>0</v>
      </c>
      <c r="BS81" s="38">
        <f t="shared" si="34"/>
        <v>0</v>
      </c>
      <c r="BT81" s="38">
        <f t="shared" si="35"/>
        <v>0</v>
      </c>
      <c r="BU81" s="38">
        <f t="shared" si="36"/>
        <v>1</v>
      </c>
      <c r="BV81" s="40">
        <f t="shared" si="37"/>
        <v>0</v>
      </c>
      <c r="BW81" s="40">
        <f t="shared" si="38"/>
        <v>5</v>
      </c>
      <c r="BX81" s="40">
        <f t="shared" si="39"/>
        <v>-10</v>
      </c>
      <c r="BY81" s="38">
        <f t="shared" si="40"/>
        <v>-14</v>
      </c>
      <c r="BZ81" s="37"/>
      <c r="CA81" s="37"/>
      <c r="CB81" s="37"/>
      <c r="CC81" s="37"/>
      <c r="CD81" s="37"/>
      <c r="CE81" s="37"/>
      <c r="CF81" s="37"/>
      <c r="CG81" s="37"/>
      <c r="CH81" s="37">
        <f t="shared" si="41"/>
        <v>0</v>
      </c>
      <c r="CI81" s="38">
        <f t="shared" si="42"/>
        <v>0</v>
      </c>
      <c r="CJ81" s="38">
        <f t="shared" si="43"/>
        <v>10.2</v>
      </c>
      <c r="CR81" s="38">
        <f t="shared" si="44"/>
        <v>-0.6668380980293677</v>
      </c>
      <c r="CS81" s="39">
        <f t="shared" si="45"/>
        <v>-10</v>
      </c>
    </row>
    <row r="82" spans="1:97" ht="12.75">
      <c r="A82" s="4" t="s">
        <v>72</v>
      </c>
      <c r="B82" s="4" t="s">
        <v>2</v>
      </c>
      <c r="C82" s="5" t="s">
        <v>75</v>
      </c>
      <c r="D82" s="4"/>
      <c r="E82" s="4" t="s">
        <v>49</v>
      </c>
      <c r="F82" s="4" t="s">
        <v>76</v>
      </c>
      <c r="G82">
        <v>6.3</v>
      </c>
      <c r="H82">
        <v>18</v>
      </c>
      <c r="I82">
        <v>10.9</v>
      </c>
      <c r="J82">
        <v>9.5</v>
      </c>
      <c r="K82">
        <v>12.7</v>
      </c>
      <c r="L82">
        <v>13.8</v>
      </c>
      <c r="M82">
        <v>15.3</v>
      </c>
      <c r="N82">
        <v>17.2</v>
      </c>
      <c r="O82">
        <v>15</v>
      </c>
      <c r="P82">
        <v>14.8</v>
      </c>
      <c r="Q82">
        <v>19.5</v>
      </c>
      <c r="R82">
        <v>17.8</v>
      </c>
      <c r="S82">
        <v>19.6</v>
      </c>
      <c r="T82">
        <v>17.3</v>
      </c>
      <c r="U82">
        <v>18.2</v>
      </c>
      <c r="V82">
        <v>11.9</v>
      </c>
      <c r="W82">
        <v>8.1</v>
      </c>
      <c r="X82">
        <v>3.8</v>
      </c>
      <c r="Y82">
        <v>10.9</v>
      </c>
      <c r="Z82">
        <v>7.5</v>
      </c>
      <c r="AA82">
        <v>8</v>
      </c>
      <c r="AC82" s="38">
        <f t="shared" si="1"/>
        <v>0</v>
      </c>
      <c r="AD82" s="38">
        <f t="shared" si="2"/>
        <v>13.49</v>
      </c>
      <c r="AE82" s="38"/>
      <c r="AF82" s="38">
        <f t="shared" si="3"/>
        <v>0</v>
      </c>
      <c r="AG82" s="38">
        <f t="shared" si="4"/>
        <v>0</v>
      </c>
      <c r="AH82" s="38">
        <f t="shared" si="5"/>
        <v>0</v>
      </c>
      <c r="AI82" s="38">
        <f t="shared" si="6"/>
        <v>0</v>
      </c>
      <c r="AJ82" s="38"/>
      <c r="AK82" s="38">
        <f t="shared" si="7"/>
        <v>0</v>
      </c>
      <c r="AL82" s="38">
        <f t="shared" si="8"/>
        <v>0</v>
      </c>
      <c r="AM82" s="38">
        <f t="shared" si="9"/>
        <v>0</v>
      </c>
      <c r="AN82" s="38">
        <f t="shared" si="10"/>
        <v>0</v>
      </c>
      <c r="AO82" s="38"/>
      <c r="AP82" s="38">
        <f t="shared" si="11"/>
        <v>0</v>
      </c>
      <c r="AQ82" s="38">
        <f t="shared" si="12"/>
        <v>0</v>
      </c>
      <c r="AR82" s="38">
        <f t="shared" si="13"/>
        <v>0</v>
      </c>
      <c r="AS82" s="38">
        <f t="shared" si="14"/>
        <v>0</v>
      </c>
      <c r="AT82" s="38">
        <f t="shared" si="15"/>
        <v>0</v>
      </c>
      <c r="AU82" s="38"/>
      <c r="AV82" s="38">
        <f t="shared" si="16"/>
        <v>1</v>
      </c>
      <c r="AW82" s="38">
        <f t="shared" si="17"/>
        <v>1</v>
      </c>
      <c r="AX82" s="38">
        <f t="shared" si="18"/>
        <v>1</v>
      </c>
      <c r="AY82" s="38">
        <f t="shared" si="19"/>
        <v>0</v>
      </c>
      <c r="AZ82" s="38">
        <f t="shared" si="20"/>
        <v>0</v>
      </c>
      <c r="BA82" s="38">
        <f t="shared" si="21"/>
        <v>1</v>
      </c>
      <c r="BB82" s="38">
        <f t="shared" si="22"/>
        <v>0</v>
      </c>
      <c r="BC82" s="38">
        <f t="shared" si="23"/>
        <v>0</v>
      </c>
      <c r="BD82" s="38">
        <f t="shared" si="24"/>
        <v>4</v>
      </c>
      <c r="BE82" s="38"/>
      <c r="BF82" s="38"/>
      <c r="BG82" s="39">
        <f t="shared" si="25"/>
        <v>-0.3042105263157895</v>
      </c>
      <c r="BH82" s="39">
        <f t="shared" si="26"/>
        <v>0.1571314500755358</v>
      </c>
      <c r="BI82" s="39">
        <f t="shared" si="27"/>
        <v>-0.39639809544892596</v>
      </c>
      <c r="BJ82" s="38"/>
      <c r="BK82" s="38"/>
      <c r="BL82" s="38"/>
      <c r="BM82" s="38">
        <f t="shared" si="28"/>
        <v>0</v>
      </c>
      <c r="BN82" s="38">
        <f t="shared" si="29"/>
        <v>0</v>
      </c>
      <c r="BO82" s="38">
        <f t="shared" si="30"/>
        <v>0</v>
      </c>
      <c r="BP82" s="38">
        <f t="shared" si="31"/>
        <v>0</v>
      </c>
      <c r="BQ82" s="38">
        <f t="shared" si="32"/>
        <v>0</v>
      </c>
      <c r="BR82" s="38">
        <f t="shared" si="33"/>
        <v>0</v>
      </c>
      <c r="BS82" s="38">
        <f t="shared" si="34"/>
        <v>0</v>
      </c>
      <c r="BT82" s="38">
        <f t="shared" si="35"/>
        <v>0</v>
      </c>
      <c r="BU82" s="38">
        <f t="shared" si="36"/>
        <v>4</v>
      </c>
      <c r="BV82" s="40">
        <f t="shared" si="37"/>
        <v>-10</v>
      </c>
      <c r="BW82" s="40">
        <f t="shared" si="38"/>
        <v>0</v>
      </c>
      <c r="BX82" s="40">
        <f t="shared" si="39"/>
        <v>-10</v>
      </c>
      <c r="BY82" s="38">
        <f t="shared" si="40"/>
        <v>-16</v>
      </c>
      <c r="BZ82" s="37"/>
      <c r="CA82" s="37"/>
      <c r="CB82" s="37"/>
      <c r="CC82" s="37"/>
      <c r="CD82" s="37"/>
      <c r="CE82" s="37"/>
      <c r="CF82" s="37"/>
      <c r="CG82" s="37"/>
      <c r="CH82" s="37">
        <f t="shared" si="41"/>
        <v>0</v>
      </c>
      <c r="CI82" s="38">
        <f t="shared" si="42"/>
        <v>0</v>
      </c>
      <c r="CJ82" s="38">
        <f t="shared" si="43"/>
        <v>7.75</v>
      </c>
      <c r="CR82" s="38">
        <f t="shared" si="44"/>
        <v>-0.646533348989732</v>
      </c>
      <c r="CS82" s="39">
        <f t="shared" si="45"/>
        <v>-10</v>
      </c>
    </row>
    <row r="83" spans="1:97" ht="12.75">
      <c r="A83" s="4" t="s">
        <v>72</v>
      </c>
      <c r="B83" s="4" t="s">
        <v>2</v>
      </c>
      <c r="C83" s="5" t="s">
        <v>77</v>
      </c>
      <c r="D83" s="4"/>
      <c r="E83" s="4" t="s">
        <v>8</v>
      </c>
      <c r="F83" s="4" t="s">
        <v>78</v>
      </c>
      <c r="G83">
        <v>6.3</v>
      </c>
      <c r="H83">
        <v>15.7</v>
      </c>
      <c r="I83">
        <v>15.8</v>
      </c>
      <c r="J83">
        <v>11.7</v>
      </c>
      <c r="K83">
        <v>16.2</v>
      </c>
      <c r="L83">
        <v>16.8</v>
      </c>
      <c r="M83">
        <v>15.8</v>
      </c>
      <c r="N83">
        <v>17.5</v>
      </c>
      <c r="O83">
        <v>15.8</v>
      </c>
      <c r="P83">
        <v>15.2</v>
      </c>
      <c r="Q83">
        <v>16.9</v>
      </c>
      <c r="R83">
        <v>14.1</v>
      </c>
      <c r="S83">
        <v>11.7</v>
      </c>
      <c r="T83">
        <v>13.1</v>
      </c>
      <c r="U83">
        <v>3.4</v>
      </c>
      <c r="AA83">
        <v>10</v>
      </c>
      <c r="AC83" s="38">
        <f t="shared" si="1"/>
        <v>5</v>
      </c>
      <c r="AD83" s="38">
        <f t="shared" si="2"/>
        <v>13.979999999999999</v>
      </c>
      <c r="AE83" s="38"/>
      <c r="AF83" s="38">
        <f t="shared" si="3"/>
        <v>0</v>
      </c>
      <c r="AG83" s="38">
        <f t="shared" si="4"/>
        <v>0</v>
      </c>
      <c r="AH83" s="38">
        <f t="shared" si="5"/>
        <v>0</v>
      </c>
      <c r="AI83" s="38">
        <f t="shared" si="6"/>
        <v>0</v>
      </c>
      <c r="AJ83" s="38"/>
      <c r="AK83" s="38">
        <f t="shared" si="7"/>
        <v>0</v>
      </c>
      <c r="AL83" s="38">
        <f t="shared" si="8"/>
        <v>0</v>
      </c>
      <c r="AM83" s="38">
        <f t="shared" si="9"/>
        <v>0</v>
      </c>
      <c r="AN83" s="38">
        <f t="shared" si="10"/>
        <v>0</v>
      </c>
      <c r="AO83" s="38"/>
      <c r="AP83" s="38">
        <f t="shared" si="11"/>
        <v>0</v>
      </c>
      <c r="AQ83" s="38">
        <f t="shared" si="12"/>
        <v>0</v>
      </c>
      <c r="AR83" s="38">
        <f t="shared" si="13"/>
        <v>0</v>
      </c>
      <c r="AS83" s="38">
        <f t="shared" si="14"/>
        <v>0</v>
      </c>
      <c r="AT83" s="38">
        <f t="shared" si="15"/>
        <v>0</v>
      </c>
      <c r="AU83" s="38"/>
      <c r="AV83" s="38">
        <f t="shared" si="16"/>
        <v>1</v>
      </c>
      <c r="AW83" s="38">
        <f t="shared" si="17"/>
        <v>0</v>
      </c>
      <c r="AX83" s="38">
        <f t="shared" si="18"/>
        <v>0</v>
      </c>
      <c r="AY83" s="38">
        <f t="shared" si="19"/>
        <v>0</v>
      </c>
      <c r="AZ83" s="38">
        <f t="shared" si="20"/>
      </c>
      <c r="BA83" s="38">
        <f t="shared" si="21"/>
      </c>
      <c r="BB83" s="38">
        <f t="shared" si="22"/>
      </c>
      <c r="BC83" s="38">
        <f t="shared" si="23"/>
        <v>0</v>
      </c>
      <c r="BD83" s="38">
        <f t="shared" si="24"/>
        <v>1</v>
      </c>
      <c r="BE83" s="38"/>
      <c r="BF83" s="38"/>
      <c r="BG83" s="39">
        <f t="shared" si="25"/>
        <v>-0.4108928571428571</v>
      </c>
      <c r="BH83" s="39">
        <f t="shared" si="26"/>
        <v>0.33680462256719035</v>
      </c>
      <c r="BI83" s="39">
        <f t="shared" si="27"/>
        <v>-0.5803487077328512</v>
      </c>
      <c r="BJ83" s="38"/>
      <c r="BK83" s="38"/>
      <c r="BL83" s="38"/>
      <c r="BM83" s="38">
        <f t="shared" si="28"/>
        <v>-10</v>
      </c>
      <c r="BN83" s="38">
        <f t="shared" si="29"/>
        <v>0</v>
      </c>
      <c r="BO83" s="38">
        <f t="shared" si="30"/>
        <v>0</v>
      </c>
      <c r="BP83" s="38">
        <f t="shared" si="31"/>
        <v>0</v>
      </c>
      <c r="BQ83" s="38">
        <f t="shared" si="32"/>
        <v>0</v>
      </c>
      <c r="BR83" s="38">
        <f t="shared" si="33"/>
        <v>0</v>
      </c>
      <c r="BS83" s="38">
        <f t="shared" si="34"/>
        <v>0</v>
      </c>
      <c r="BT83" s="38">
        <f t="shared" si="35"/>
        <v>0</v>
      </c>
      <c r="BU83" s="38">
        <f t="shared" si="36"/>
        <v>1</v>
      </c>
      <c r="BV83" s="40">
        <f t="shared" si="37"/>
        <v>0</v>
      </c>
      <c r="BW83" s="40">
        <f t="shared" si="38"/>
        <v>5</v>
      </c>
      <c r="BX83" s="40">
        <f t="shared" si="39"/>
        <v>-10</v>
      </c>
      <c r="BY83" s="38">
        <f t="shared" si="40"/>
        <v>-14</v>
      </c>
      <c r="BZ83" s="37"/>
      <c r="CA83" s="37"/>
      <c r="CB83" s="37"/>
      <c r="CC83" s="37"/>
      <c r="CD83" s="37"/>
      <c r="CE83" s="37"/>
      <c r="CF83" s="37"/>
      <c r="CG83" s="37"/>
      <c r="CH83" s="37">
        <f t="shared" si="41"/>
        <v>0</v>
      </c>
      <c r="CI83" s="38">
        <f t="shared" si="42"/>
        <v>0</v>
      </c>
      <c r="CJ83" s="38">
        <f t="shared" si="43"/>
        <v>10</v>
      </c>
      <c r="CR83" s="38">
        <f t="shared" si="44"/>
        <v>-0.7066608810028118</v>
      </c>
      <c r="CS83" s="39">
        <f t="shared" si="45"/>
        <v>-10</v>
      </c>
    </row>
    <row r="84" spans="1:97" ht="12.75">
      <c r="A84" s="4" t="s">
        <v>72</v>
      </c>
      <c r="B84" s="4" t="s">
        <v>2</v>
      </c>
      <c r="C84" s="5" t="s">
        <v>77</v>
      </c>
      <c r="D84" s="4"/>
      <c r="E84" s="4" t="s">
        <v>49</v>
      </c>
      <c r="F84" s="4" t="s">
        <v>78</v>
      </c>
      <c r="G84">
        <v>6.3</v>
      </c>
      <c r="H84">
        <v>19.5</v>
      </c>
      <c r="I84">
        <v>11.6</v>
      </c>
      <c r="J84">
        <v>11.8</v>
      </c>
      <c r="K84">
        <v>12.2</v>
      </c>
      <c r="L84">
        <v>14.2</v>
      </c>
      <c r="M84">
        <v>16</v>
      </c>
      <c r="N84">
        <v>17.3</v>
      </c>
      <c r="O84">
        <v>14.5</v>
      </c>
      <c r="P84">
        <v>15.5</v>
      </c>
      <c r="Q84">
        <v>16.1</v>
      </c>
      <c r="R84">
        <v>16.6</v>
      </c>
      <c r="S84">
        <v>19.8</v>
      </c>
      <c r="T84">
        <v>17.6</v>
      </c>
      <c r="U84">
        <v>16.4</v>
      </c>
      <c r="V84">
        <v>10.2</v>
      </c>
      <c r="W84">
        <v>12.1</v>
      </c>
      <c r="X84">
        <v>7.3</v>
      </c>
      <c r="Y84">
        <v>6.2</v>
      </c>
      <c r="Z84">
        <v>7.8</v>
      </c>
      <c r="AA84">
        <v>7.1</v>
      </c>
      <c r="AC84" s="38">
        <f t="shared" si="1"/>
        <v>0</v>
      </c>
      <c r="AD84" s="38">
        <f t="shared" si="2"/>
        <v>13.49</v>
      </c>
      <c r="AE84" s="38"/>
      <c r="AF84" s="38">
        <f t="shared" si="3"/>
        <v>0</v>
      </c>
      <c r="AG84" s="38">
        <f t="shared" si="4"/>
        <v>0</v>
      </c>
      <c r="AH84" s="38">
        <f t="shared" si="5"/>
        <v>0</v>
      </c>
      <c r="AI84" s="38">
        <f t="shared" si="6"/>
        <v>0</v>
      </c>
      <c r="AJ84" s="38"/>
      <c r="AK84" s="38">
        <f t="shared" si="7"/>
        <v>0</v>
      </c>
      <c r="AL84" s="38">
        <f t="shared" si="8"/>
        <v>0</v>
      </c>
      <c r="AM84" s="38">
        <f t="shared" si="9"/>
        <v>0</v>
      </c>
      <c r="AN84" s="38">
        <f t="shared" si="10"/>
        <v>0</v>
      </c>
      <c r="AO84" s="38"/>
      <c r="AP84" s="38">
        <f t="shared" si="11"/>
        <v>0</v>
      </c>
      <c r="AQ84" s="38">
        <f t="shared" si="12"/>
        <v>0</v>
      </c>
      <c r="AR84" s="38">
        <f t="shared" si="13"/>
        <v>0</v>
      </c>
      <c r="AS84" s="38">
        <f t="shared" si="14"/>
        <v>0</v>
      </c>
      <c r="AT84" s="38">
        <f t="shared" si="15"/>
        <v>0</v>
      </c>
      <c r="AU84" s="38"/>
      <c r="AV84" s="38">
        <f t="shared" si="16"/>
        <v>1</v>
      </c>
      <c r="AW84" s="38">
        <f t="shared" si="17"/>
        <v>1</v>
      </c>
      <c r="AX84" s="38">
        <f t="shared" si="18"/>
        <v>1</v>
      </c>
      <c r="AY84" s="38">
        <f t="shared" si="19"/>
        <v>0</v>
      </c>
      <c r="AZ84" s="38">
        <f t="shared" si="20"/>
        <v>0</v>
      </c>
      <c r="BA84" s="38">
        <f t="shared" si="21"/>
        <v>0</v>
      </c>
      <c r="BB84" s="38">
        <f t="shared" si="22"/>
        <v>1</v>
      </c>
      <c r="BC84" s="38">
        <f t="shared" si="23"/>
        <v>0</v>
      </c>
      <c r="BD84" s="38">
        <f t="shared" si="24"/>
        <v>4</v>
      </c>
      <c r="BE84" s="38"/>
      <c r="BF84" s="38"/>
      <c r="BG84" s="39">
        <f t="shared" si="25"/>
        <v>-0.376390977443609</v>
      </c>
      <c r="BH84" s="39">
        <f t="shared" si="26"/>
        <v>0.2857656915357873</v>
      </c>
      <c r="BI84" s="39">
        <f t="shared" si="27"/>
        <v>-0.5345705674050782</v>
      </c>
      <c r="BJ84" s="38"/>
      <c r="BK84" s="38"/>
      <c r="BL84" s="38"/>
      <c r="BM84" s="38">
        <f t="shared" si="28"/>
        <v>0</v>
      </c>
      <c r="BN84" s="38">
        <f t="shared" si="29"/>
        <v>0</v>
      </c>
      <c r="BO84" s="38">
        <f t="shared" si="30"/>
        <v>0</v>
      </c>
      <c r="BP84" s="38">
        <f t="shared" si="31"/>
        <v>0</v>
      </c>
      <c r="BQ84" s="38">
        <f t="shared" si="32"/>
        <v>0</v>
      </c>
      <c r="BR84" s="38">
        <f t="shared" si="33"/>
        <v>0</v>
      </c>
      <c r="BS84" s="38">
        <f t="shared" si="34"/>
        <v>0</v>
      </c>
      <c r="BT84" s="38">
        <f t="shared" si="35"/>
        <v>0</v>
      </c>
      <c r="BU84" s="38">
        <f t="shared" si="36"/>
        <v>4</v>
      </c>
      <c r="BV84" s="40">
        <f t="shared" si="37"/>
        <v>-10</v>
      </c>
      <c r="BW84" s="40">
        <f t="shared" si="38"/>
        <v>5</v>
      </c>
      <c r="BX84" s="40">
        <f t="shared" si="39"/>
        <v>-10</v>
      </c>
      <c r="BY84" s="38">
        <f t="shared" si="40"/>
        <v>-11</v>
      </c>
      <c r="BZ84" s="37"/>
      <c r="CA84" s="37"/>
      <c r="CB84" s="37"/>
      <c r="CC84" s="37"/>
      <c r="CD84" s="37"/>
      <c r="CE84" s="37"/>
      <c r="CF84" s="37"/>
      <c r="CG84" s="37"/>
      <c r="CH84" s="37">
        <f t="shared" si="41"/>
        <v>0</v>
      </c>
      <c r="CI84" s="38">
        <f t="shared" si="42"/>
        <v>0</v>
      </c>
      <c r="CJ84" s="38">
        <f t="shared" si="43"/>
        <v>7.449999999999999</v>
      </c>
      <c r="CR84" s="38">
        <f t="shared" si="44"/>
        <v>-0.7321086232893138</v>
      </c>
      <c r="CS84" s="39">
        <f t="shared" si="45"/>
        <v>-10</v>
      </c>
    </row>
    <row r="85" spans="1:97" ht="12.75">
      <c r="A85" s="4" t="s">
        <v>72</v>
      </c>
      <c r="B85" s="4" t="s">
        <v>2</v>
      </c>
      <c r="C85" s="5" t="s">
        <v>79</v>
      </c>
      <c r="D85" s="4"/>
      <c r="E85" s="4" t="s">
        <v>8</v>
      </c>
      <c r="F85" s="4" t="s">
        <v>80</v>
      </c>
      <c r="G85">
        <v>6.3</v>
      </c>
      <c r="H85">
        <v>17.2</v>
      </c>
      <c r="I85">
        <v>13.4</v>
      </c>
      <c r="J85">
        <v>12.5</v>
      </c>
      <c r="K85">
        <v>15.7</v>
      </c>
      <c r="L85">
        <v>16.5</v>
      </c>
      <c r="M85">
        <v>16.2</v>
      </c>
      <c r="N85">
        <v>16.7</v>
      </c>
      <c r="O85">
        <v>14.7</v>
      </c>
      <c r="P85">
        <v>13</v>
      </c>
      <c r="Q85">
        <v>16.1</v>
      </c>
      <c r="R85">
        <v>15</v>
      </c>
      <c r="S85">
        <v>11.5</v>
      </c>
      <c r="T85">
        <v>9.8</v>
      </c>
      <c r="AA85">
        <v>10.3</v>
      </c>
      <c r="AC85" s="38">
        <f t="shared" si="1"/>
        <v>6</v>
      </c>
      <c r="AD85" s="38">
        <f t="shared" si="2"/>
        <v>14.185714285714287</v>
      </c>
      <c r="AE85" s="38"/>
      <c r="AF85" s="38">
        <f t="shared" si="3"/>
        <v>0</v>
      </c>
      <c r="AG85" s="38">
        <f t="shared" si="4"/>
        <v>0</v>
      </c>
      <c r="AH85" s="38">
        <f t="shared" si="5"/>
        <v>0</v>
      </c>
      <c r="AI85" s="38">
        <f t="shared" si="6"/>
        <v>0</v>
      </c>
      <c r="AJ85" s="38"/>
      <c r="AK85" s="38">
        <f t="shared" si="7"/>
        <v>0</v>
      </c>
      <c r="AL85" s="38">
        <f t="shared" si="8"/>
        <v>0</v>
      </c>
      <c r="AM85" s="38">
        <f t="shared" si="9"/>
        <v>0</v>
      </c>
      <c r="AN85" s="38">
        <f t="shared" si="10"/>
        <v>0</v>
      </c>
      <c r="AO85" s="38"/>
      <c r="AP85" s="38">
        <f t="shared" si="11"/>
        <v>0</v>
      </c>
      <c r="AQ85" s="38">
        <f t="shared" si="12"/>
        <v>0</v>
      </c>
      <c r="AR85" s="38">
        <f t="shared" si="13"/>
        <v>0</v>
      </c>
      <c r="AS85" s="38">
        <f t="shared" si="14"/>
        <v>0</v>
      </c>
      <c r="AT85" s="38">
        <f t="shared" si="15"/>
        <v>0</v>
      </c>
      <c r="AU85" s="38"/>
      <c r="AV85" s="38">
        <f t="shared" si="16"/>
        <v>1</v>
      </c>
      <c r="AW85" s="38">
        <f t="shared" si="17"/>
        <v>0</v>
      </c>
      <c r="AX85" s="38">
        <f t="shared" si="18"/>
        <v>0</v>
      </c>
      <c r="AY85" s="38">
        <f t="shared" si="19"/>
        <v>0</v>
      </c>
      <c r="AZ85" s="38">
        <f t="shared" si="20"/>
      </c>
      <c r="BA85" s="38">
        <f t="shared" si="21"/>
      </c>
      <c r="BB85" s="38">
        <f t="shared" si="22"/>
      </c>
      <c r="BC85" s="38">
        <f t="shared" si="23"/>
        <v>0</v>
      </c>
      <c r="BD85" s="38">
        <f t="shared" si="24"/>
        <v>1</v>
      </c>
      <c r="BE85" s="38"/>
      <c r="BF85" s="38"/>
      <c r="BG85" s="39">
        <f t="shared" si="25"/>
        <v>-0.3001053740779767</v>
      </c>
      <c r="BH85" s="39">
        <f t="shared" si="26"/>
        <v>0.39075934739680224</v>
      </c>
      <c r="BI85" s="39">
        <f t="shared" si="27"/>
        <v>-0.6251074686778284</v>
      </c>
      <c r="BJ85" s="38"/>
      <c r="BK85" s="38"/>
      <c r="BL85" s="38"/>
      <c r="BM85" s="38">
        <f t="shared" si="28"/>
        <v>-12</v>
      </c>
      <c r="BN85" s="38">
        <f t="shared" si="29"/>
        <v>0</v>
      </c>
      <c r="BO85" s="38">
        <f t="shared" si="30"/>
        <v>0</v>
      </c>
      <c r="BP85" s="38">
        <f t="shared" si="31"/>
        <v>0</v>
      </c>
      <c r="BQ85" s="38">
        <f t="shared" si="32"/>
        <v>0</v>
      </c>
      <c r="BR85" s="38">
        <f t="shared" si="33"/>
        <v>0</v>
      </c>
      <c r="BS85" s="38">
        <f t="shared" si="34"/>
        <v>0</v>
      </c>
      <c r="BT85" s="38">
        <f t="shared" si="35"/>
        <v>0</v>
      </c>
      <c r="BU85" s="38">
        <f t="shared" si="36"/>
        <v>1</v>
      </c>
      <c r="BV85" s="40">
        <f t="shared" si="37"/>
        <v>0</v>
      </c>
      <c r="BW85" s="40">
        <f t="shared" si="38"/>
        <v>5</v>
      </c>
      <c r="BX85" s="40">
        <f t="shared" si="39"/>
        <v>-10</v>
      </c>
      <c r="BY85" s="38">
        <f t="shared" si="40"/>
        <v>-16</v>
      </c>
      <c r="BZ85" s="37"/>
      <c r="CA85" s="37"/>
      <c r="CB85" s="37"/>
      <c r="CC85" s="37"/>
      <c r="CD85" s="37"/>
      <c r="CE85" s="37"/>
      <c r="CF85" s="37"/>
      <c r="CG85" s="37"/>
      <c r="CH85" s="37">
        <f t="shared" si="41"/>
        <v>0</v>
      </c>
      <c r="CI85" s="38">
        <f t="shared" si="42"/>
        <v>0</v>
      </c>
      <c r="CJ85" s="38">
        <f t="shared" si="43"/>
        <v>10.3</v>
      </c>
      <c r="CR85" s="38">
        <f t="shared" si="44"/>
        <v>-0.8092332072533323</v>
      </c>
      <c r="CS85" s="39">
        <f t="shared" si="45"/>
        <v>-10</v>
      </c>
    </row>
    <row r="86" spans="1:97" ht="12.75">
      <c r="A86" s="4" t="s">
        <v>72</v>
      </c>
      <c r="B86" s="4" t="s">
        <v>2</v>
      </c>
      <c r="C86" s="5" t="s">
        <v>79</v>
      </c>
      <c r="D86" s="4"/>
      <c r="E86" s="4" t="s">
        <v>49</v>
      </c>
      <c r="F86" s="4" t="s">
        <v>80</v>
      </c>
      <c r="G86">
        <v>6.3</v>
      </c>
      <c r="H86">
        <v>19.2</v>
      </c>
      <c r="I86">
        <v>12.2</v>
      </c>
      <c r="J86">
        <v>11.5</v>
      </c>
      <c r="K86">
        <v>13</v>
      </c>
      <c r="L86">
        <v>12.5</v>
      </c>
      <c r="M86">
        <v>15.7</v>
      </c>
      <c r="N86">
        <v>14.2</v>
      </c>
      <c r="O86">
        <v>14.2</v>
      </c>
      <c r="P86">
        <v>15.1</v>
      </c>
      <c r="Q86">
        <v>17.8</v>
      </c>
      <c r="R86">
        <v>16.5</v>
      </c>
      <c r="S86">
        <v>22</v>
      </c>
      <c r="T86">
        <v>15.7</v>
      </c>
      <c r="U86">
        <v>12.1</v>
      </c>
      <c r="V86">
        <v>13.6</v>
      </c>
      <c r="W86">
        <v>9.6</v>
      </c>
      <c r="X86">
        <v>9.2</v>
      </c>
      <c r="Y86">
        <v>8.2</v>
      </c>
      <c r="Z86">
        <v>10.7</v>
      </c>
      <c r="AA86">
        <v>5.4</v>
      </c>
      <c r="AC86" s="38">
        <f t="shared" si="1"/>
        <v>0</v>
      </c>
      <c r="AD86" s="38">
        <f t="shared" si="2"/>
        <v>13.419999999999996</v>
      </c>
      <c r="AE86" s="38"/>
      <c r="AF86" s="38">
        <f t="shared" si="3"/>
        <v>0</v>
      </c>
      <c r="AG86" s="38">
        <f t="shared" si="4"/>
        <v>0</v>
      </c>
      <c r="AH86" s="38">
        <f t="shared" si="5"/>
        <v>0</v>
      </c>
      <c r="AI86" s="38">
        <f t="shared" si="6"/>
        <v>0</v>
      </c>
      <c r="AJ86" s="38"/>
      <c r="AK86" s="38">
        <f t="shared" si="7"/>
        <v>0</v>
      </c>
      <c r="AL86" s="38">
        <f t="shared" si="8"/>
        <v>0</v>
      </c>
      <c r="AM86" s="38">
        <f t="shared" si="9"/>
        <v>0</v>
      </c>
      <c r="AN86" s="38">
        <f t="shared" si="10"/>
        <v>0</v>
      </c>
      <c r="AO86" s="38"/>
      <c r="AP86" s="38">
        <f t="shared" si="11"/>
        <v>0</v>
      </c>
      <c r="AQ86" s="38">
        <f t="shared" si="12"/>
        <v>0</v>
      </c>
      <c r="AR86" s="38">
        <f t="shared" si="13"/>
        <v>0</v>
      </c>
      <c r="AS86" s="38">
        <f t="shared" si="14"/>
        <v>0</v>
      </c>
      <c r="AT86" s="38">
        <f t="shared" si="15"/>
        <v>0</v>
      </c>
      <c r="AU86" s="38"/>
      <c r="AV86" s="38">
        <f t="shared" si="16"/>
        <v>0</v>
      </c>
      <c r="AW86" s="38">
        <f t="shared" si="17"/>
        <v>1</v>
      </c>
      <c r="AX86" s="38">
        <f t="shared" si="18"/>
        <v>1</v>
      </c>
      <c r="AY86" s="38">
        <f t="shared" si="19"/>
        <v>0</v>
      </c>
      <c r="AZ86" s="38">
        <f t="shared" si="20"/>
        <v>0</v>
      </c>
      <c r="BA86" s="38">
        <f t="shared" si="21"/>
        <v>0</v>
      </c>
      <c r="BB86" s="38">
        <f t="shared" si="22"/>
        <v>0</v>
      </c>
      <c r="BC86" s="38">
        <f t="shared" si="23"/>
        <v>0</v>
      </c>
      <c r="BD86" s="38">
        <f t="shared" si="24"/>
        <v>2</v>
      </c>
      <c r="BE86" s="38"/>
      <c r="BF86" s="38"/>
      <c r="BG86" s="39">
        <f t="shared" si="25"/>
        <v>-0.31969924812030076</v>
      </c>
      <c r="BH86" s="39">
        <f t="shared" si="26"/>
        <v>0.23480011935653852</v>
      </c>
      <c r="BI86" s="39">
        <f t="shared" si="27"/>
        <v>-0.4845617807427021</v>
      </c>
      <c r="BJ86" s="38"/>
      <c r="BK86" s="38"/>
      <c r="BL86" s="38"/>
      <c r="BM86" s="38">
        <f t="shared" si="28"/>
        <v>0</v>
      </c>
      <c r="BN86" s="38">
        <f t="shared" si="29"/>
        <v>0</v>
      </c>
      <c r="BO86" s="38">
        <f t="shared" si="30"/>
        <v>0</v>
      </c>
      <c r="BP86" s="38">
        <f t="shared" si="31"/>
        <v>0</v>
      </c>
      <c r="BQ86" s="38">
        <f t="shared" si="32"/>
        <v>0</v>
      </c>
      <c r="BR86" s="38">
        <f t="shared" si="33"/>
        <v>0</v>
      </c>
      <c r="BS86" s="38">
        <f t="shared" si="34"/>
        <v>0</v>
      </c>
      <c r="BT86" s="38">
        <f t="shared" si="35"/>
        <v>0</v>
      </c>
      <c r="BU86" s="38">
        <f t="shared" si="36"/>
        <v>2</v>
      </c>
      <c r="BV86" s="40">
        <f t="shared" si="37"/>
        <v>-10</v>
      </c>
      <c r="BW86" s="40">
        <f t="shared" si="38"/>
        <v>0</v>
      </c>
      <c r="BX86" s="40">
        <f t="shared" si="39"/>
        <v>-10</v>
      </c>
      <c r="BY86" s="38">
        <f t="shared" si="40"/>
        <v>-18</v>
      </c>
      <c r="BZ86" s="37"/>
      <c r="CA86" s="37"/>
      <c r="CB86" s="37"/>
      <c r="CC86" s="37"/>
      <c r="CD86" s="37"/>
      <c r="CE86" s="37"/>
      <c r="CF86" s="37"/>
      <c r="CG86" s="37"/>
      <c r="CH86" s="37">
        <f t="shared" si="41"/>
        <v>0</v>
      </c>
      <c r="CI86" s="38">
        <f t="shared" si="42"/>
        <v>0</v>
      </c>
      <c r="CJ86" s="38">
        <f t="shared" si="43"/>
        <v>8.05</v>
      </c>
      <c r="CR86" s="38">
        <f t="shared" si="44"/>
        <v>-0.6194665941077964</v>
      </c>
      <c r="CS86" s="39">
        <f t="shared" si="45"/>
        <v>-10</v>
      </c>
    </row>
    <row r="87" spans="1:97" ht="12.75">
      <c r="A87" s="4" t="s">
        <v>72</v>
      </c>
      <c r="B87" s="4" t="s">
        <v>2</v>
      </c>
      <c r="C87" s="5" t="s">
        <v>81</v>
      </c>
      <c r="D87" s="4"/>
      <c r="E87" s="4" t="s">
        <v>8</v>
      </c>
      <c r="F87" s="4" t="s">
        <v>82</v>
      </c>
      <c r="G87">
        <v>6.3</v>
      </c>
      <c r="J87">
        <v>12.1</v>
      </c>
      <c r="K87">
        <v>15.8</v>
      </c>
      <c r="L87">
        <v>17.6</v>
      </c>
      <c r="M87">
        <v>18.2</v>
      </c>
      <c r="N87">
        <v>18.2</v>
      </c>
      <c r="O87">
        <v>20</v>
      </c>
      <c r="P87">
        <v>19.7</v>
      </c>
      <c r="Q87">
        <v>12.4</v>
      </c>
      <c r="W87">
        <v>-2.8</v>
      </c>
      <c r="X87">
        <v>10.8</v>
      </c>
      <c r="Y87">
        <v>-2.9</v>
      </c>
      <c r="Z87">
        <v>3.4</v>
      </c>
      <c r="AA87">
        <v>15.8</v>
      </c>
      <c r="AC87" s="38">
        <f aca="true" t="shared" si="46" ref="AC87:AC150">COUNTIF(H87:AA87,"")</f>
        <v>7</v>
      </c>
      <c r="AD87" s="38">
        <f aca="true" t="shared" si="47" ref="AD87:AD150">AVERAGE(H87:AA87)</f>
        <v>12.176923076923078</v>
      </c>
      <c r="AE87" s="38"/>
      <c r="AF87" s="38">
        <f aca="true" t="shared" si="48" ref="AF87:AF150">IF(Y87&gt;Y$20*1.5,15,IF(Y87&gt;Y$20*1.3,10,IF(Y87&gt;Y$20*1.15,5,0)))</f>
        <v>0</v>
      </c>
      <c r="AG87" s="38">
        <f aca="true" t="shared" si="49" ref="AG87:AG150">IF(Z87&gt;Z$20*1.5,15,IF(Z87&gt;Z$20*1.3,10,IF(Z87&gt;Z$20*1.15,5,0)))</f>
        <v>0</v>
      </c>
      <c r="AH87" s="38">
        <f aca="true" t="shared" si="50" ref="AH87:AH150">IF(AA87&gt;AA$20*1.5,15,IF(AA87&gt;AA$20*1.3,10,IF(AA87&gt;AA$20*1.15,5,0)))</f>
        <v>0</v>
      </c>
      <c r="AI87" s="38">
        <f aca="true" t="shared" si="51" ref="AI87:AI150">SUM(AF87:AH87)</f>
        <v>0</v>
      </c>
      <c r="AJ87" s="38"/>
      <c r="AK87" s="38">
        <f aca="true" t="shared" si="52" ref="AK87:AK150">IF(Y87&gt;$AD87*2.5,5,IF(Y87&gt;$AD87*2,2.5,IF(Y87&gt;$AD87*1.5,1,0)))</f>
        <v>0</v>
      </c>
      <c r="AL87" s="38">
        <f aca="true" t="shared" si="53" ref="AL87:AL150">IF(Z87&gt;$AD87*2.5,5,IF(Z87&gt;$AD87*2,2.5,IF(Z87&gt;$AD87*1.5,1,0)))</f>
        <v>0</v>
      </c>
      <c r="AM87" s="38">
        <f aca="true" t="shared" si="54" ref="AM87:AM150">IF(AA87&gt;$AD87*2.5,5,IF(AA87&gt;$AD87*2,2.5,IF(AA87&gt;$AD87*1.5,1,0)))</f>
        <v>0</v>
      </c>
      <c r="AN87" s="38">
        <f aca="true" t="shared" si="55" ref="AN87:AN150">SUM(AK87:AM87)</f>
        <v>0</v>
      </c>
      <c r="AO87" s="38"/>
      <c r="AP87" s="38">
        <f aca="true" t="shared" si="56" ref="AP87:AP150">IF(AA87&lt;AA$20*1.2,0,1)</f>
        <v>0</v>
      </c>
      <c r="AQ87" s="38">
        <f aca="true" t="shared" si="57" ref="AQ87:AQ150">IF((Z87+AA87)&lt;(Z$20*1.2+AA$20*1.2),0,1)</f>
        <v>0</v>
      </c>
      <c r="AR87" s="38">
        <f aca="true" t="shared" si="58" ref="AR87:AR150">IF(AA87&gt;MAX(F87:Z87),1,0)</f>
        <v>0</v>
      </c>
      <c r="AS87" s="38">
        <f aca="true" t="shared" si="59" ref="AS87:AS150">IF(AA87&lt;MAX(F87:Z87),0,IF(Z87&lt;MAX(F87:Y87),0,1))</f>
        <v>0</v>
      </c>
      <c r="AT87" s="38">
        <f aca="true" t="shared" si="60" ref="AT87:AT150">IF(AA87&lt;MAX(F87:Z87),0,IF(Z87&lt;MAX(F87:Y87),0,IF(Y87&lt;MAX(F87:X87),0,1)))</f>
        <v>0</v>
      </c>
      <c r="AU87" s="38"/>
      <c r="AV87" s="38">
        <f aca="true" t="shared" si="61" ref="AV87:AV150">IF(COUNTIF(H87:K87,"")=4,"",IF(COUNTIF(K87:N87,"")=4,"",IF(AVERAGE(H87:K87)&lt;AVERAGE(K87:N87),1,0)))</f>
        <v>1</v>
      </c>
      <c r="AW87" s="38">
        <f aca="true" t="shared" si="62" ref="AW87:AW150">IF(COUNTIF(K87:N87,"")=4,"",IF(COUNTIF(N87:Q87,"")=4,"",IF(AVERAGE(K87:N87)&lt;AVERAGE(N87:Q87),1,0)))</f>
        <v>1</v>
      </c>
      <c r="AX87" s="38">
        <f aca="true" t="shared" si="63" ref="AX87:AX150">IF(COUNTIF(N87:Q87,"")=4,"",IF(COUNTIF(Q87:T87,"")=4,"",IF(AVERAGE(N87:Q87)&lt;AVERAGE(Q87:T87),1,0)))</f>
        <v>0</v>
      </c>
      <c r="AY87" s="38">
        <f aca="true" t="shared" si="64" ref="AY87:AY150">IF(COUNTIF(Q87:T87,"")=4,"",IF(COUNTIF(T87:W87,"")=4,"",IF(AVERAGE(Q87:T87)&lt;AVERAGE(T87:W87),1,0)))</f>
        <v>0</v>
      </c>
      <c r="AZ87" s="38">
        <f aca="true" t="shared" si="65" ref="AZ87:AZ150">IF(COUNTIF(T87:W87,"")=4,"",IF(COUNTIF(W87:Z87,"")=4,"",IF(AVERAGE(T87:W87)&lt;AVERAGE(W87:Z87),1,0)))</f>
        <v>1</v>
      </c>
      <c r="BA87" s="38">
        <f aca="true" t="shared" si="66" ref="BA87:BA150">IF(COUNTIF(W87:Y87,"")=3,"",IF(COUNTIF(Y87:AA87,"")=3,"",IF(AVERAGE(W87:Y87)&lt;AVERAGE(Y87:AA87),1,0)))</f>
        <v>1</v>
      </c>
      <c r="BB87" s="38">
        <f aca="true" t="shared" si="67" ref="BB87:BB150">IF(COUNTIF(Y87:Z87,"")=2,"",IF(COUNTIF(Z87:AA87,"")=2,"",IF(AVERAGE(Y87:Z87)&lt;AVERAGE(Z87:AA87),1,0)))</f>
        <v>1</v>
      </c>
      <c r="BC87" s="38">
        <f aca="true" t="shared" si="68" ref="BC87:BC150">IF(AA87&gt;MAX(F87:Z87),1,0)</f>
        <v>0</v>
      </c>
      <c r="BD87" s="38">
        <f aca="true" t="shared" si="69" ref="BD87:BD150">SUBTOTAL(9,AV87:BC87)</f>
        <v>5</v>
      </c>
      <c r="BE87" s="38"/>
      <c r="BF87" s="38"/>
      <c r="BG87" s="39">
        <f aca="true" t="shared" si="70" ref="BG87:BG150">SLOPE(H87:AA87,$AZ$6:$BS$6)</f>
        <v>-0.8204492122024806</v>
      </c>
      <c r="BH87" s="39">
        <f aca="true" t="shared" si="71" ref="BH87:BH150">RSQ(H87:AA87,$AZ$6:$BS$6)</f>
        <v>0.39777090202045334</v>
      </c>
      <c r="BI87" s="39">
        <f aca="true" t="shared" si="72" ref="BI87:BI150">CORREL(H87:AA87,$AZ$6:$BS$6)</f>
        <v>-0.6306908133312656</v>
      </c>
      <c r="BJ87" s="38"/>
      <c r="BK87" s="38"/>
      <c r="BL87" s="38"/>
      <c r="BM87" s="38">
        <f aca="true" t="shared" si="73" ref="BM87:BM150">AC87*-2</f>
        <v>-14</v>
      </c>
      <c r="BN87" s="38">
        <f aca="true" t="shared" si="74" ref="BN87:BN150">AI87</f>
        <v>0</v>
      </c>
      <c r="BO87" s="38">
        <f aca="true" t="shared" si="75" ref="BO87:BO150">AN87</f>
        <v>0</v>
      </c>
      <c r="BP87" s="38">
        <f aca="true" t="shared" si="76" ref="BP87:BP150">AP87</f>
        <v>0</v>
      </c>
      <c r="BQ87" s="38">
        <f aca="true" t="shared" si="77" ref="BQ87:BQ150">AQ87</f>
        <v>0</v>
      </c>
      <c r="BR87" s="38">
        <f aca="true" t="shared" si="78" ref="BR87:BR150">AR87</f>
        <v>0</v>
      </c>
      <c r="BS87" s="38">
        <f aca="true" t="shared" si="79" ref="BS87:BS150">AS87</f>
        <v>0</v>
      </c>
      <c r="BT87" s="38">
        <f aca="true" t="shared" si="80" ref="BT87:BT150">AT87</f>
        <v>0</v>
      </c>
      <c r="BU87" s="38">
        <f aca="true" t="shared" si="81" ref="BU87:BU150">BD87</f>
        <v>5</v>
      </c>
      <c r="BV87" s="40">
        <f aca="true" t="shared" si="82" ref="BV87:BV150">IF(AC87&gt;4,0,IF(BG87&lt;0,-10,IF(BG87&lt;0.5,-1,IF(BG87&lt;0.75,2.5,IF(BG87&lt;1,5,IF(BG87&lt;1.25,7.5,IF(BG87&lt;1.5,10,15)))))))</f>
        <v>0</v>
      </c>
      <c r="BW87" s="40">
        <f aca="true" t="shared" si="83" ref="BW87:BW150">IF(BH87&lt;0,-10,IF(BH87&lt;0.25,0,IF(BH87&lt;0.5,5,IF(BH87&lt;0.7,7.5,IF(BH87&lt;0.8,10,IF(BH87&lt;0.85,12.5,IF(BH87&lt;0.9,15,IF(BH87&lt;0.95,17.5,20))))))))</f>
        <v>5</v>
      </c>
      <c r="BX87" s="40">
        <f aca="true" t="shared" si="84" ref="BX87:BX150">IF(BI87&lt;0,-10,IF(BI87&lt;0.25,0,IF(BI87&lt;0.5,5,IF(BI87&lt;0.7,10,IF(BI87&lt;0.8,15,IF(BI87&lt;0.85,20,IF(BI87&lt;0.9,25,IF(BI87&lt;0.95,30,35))))))))</f>
        <v>-10</v>
      </c>
      <c r="BY87" s="38">
        <f aca="true" t="shared" si="85" ref="BY87:BY150">SUM(BM87:BX87)</f>
        <v>-14</v>
      </c>
      <c r="BZ87" s="37"/>
      <c r="CA87" s="37"/>
      <c r="CB87" s="37"/>
      <c r="CC87" s="37"/>
      <c r="CD87" s="37"/>
      <c r="CE87" s="37"/>
      <c r="CF87" s="37"/>
      <c r="CG87" s="37"/>
      <c r="CH87" s="37">
        <f aca="true" t="shared" si="86" ref="CH87:CH150">IF(AVERAGE(Z87:AA87)&lt;AVERAGE(H87:X87)*CH$20,0,1)</f>
        <v>0</v>
      </c>
      <c r="CI87" s="38">
        <f aca="true" t="shared" si="87" ref="CI87:CI150">IF(AVERAGE(Z87:AA87)&lt;AVERAGE(H87:X87)*CI$20,0,1)</f>
        <v>0</v>
      </c>
      <c r="CJ87" s="38">
        <f aca="true" t="shared" si="88" ref="CJ87:CJ150">AVERAGE(Z87:AA87)</f>
        <v>9.6</v>
      </c>
      <c r="CR87" s="38">
        <f aca="true" t="shared" si="89" ref="CR87:CR150">CORREL(L87:AA87,$BD$6:$BS$6)</f>
        <v>-0.6942655644275894</v>
      </c>
      <c r="CS87" s="39">
        <f aca="true" t="shared" si="90" ref="CS87:CS150">IF(CR87&gt;0.8,CR87-BI87,-10)</f>
        <v>-10</v>
      </c>
    </row>
    <row r="88" spans="1:97" ht="12.75">
      <c r="A88" s="4" t="s">
        <v>72</v>
      </c>
      <c r="B88" s="4" t="s">
        <v>2</v>
      </c>
      <c r="C88" s="5" t="s">
        <v>83</v>
      </c>
      <c r="D88" s="4"/>
      <c r="E88" s="4" t="s">
        <v>8</v>
      </c>
      <c r="F88" s="4" t="s">
        <v>84</v>
      </c>
      <c r="G88">
        <v>6.3</v>
      </c>
      <c r="J88">
        <v>12.2</v>
      </c>
      <c r="K88">
        <v>17.8</v>
      </c>
      <c r="L88">
        <v>17.5</v>
      </c>
      <c r="M88">
        <v>19.9</v>
      </c>
      <c r="N88">
        <v>17.8</v>
      </c>
      <c r="O88">
        <v>15.1</v>
      </c>
      <c r="P88">
        <v>16</v>
      </c>
      <c r="Q88">
        <v>14.1</v>
      </c>
      <c r="W88">
        <v>6.1</v>
      </c>
      <c r="X88">
        <v>7.1</v>
      </c>
      <c r="Y88">
        <v>-2.4</v>
      </c>
      <c r="Z88">
        <v>11.6</v>
      </c>
      <c r="AA88">
        <v>15.2</v>
      </c>
      <c r="AC88" s="38">
        <f t="shared" si="46"/>
        <v>7</v>
      </c>
      <c r="AD88" s="38">
        <f t="shared" si="47"/>
        <v>12.923076923076922</v>
      </c>
      <c r="AE88" s="38"/>
      <c r="AF88" s="38">
        <f t="shared" si="48"/>
        <v>0</v>
      </c>
      <c r="AG88" s="38">
        <f t="shared" si="49"/>
        <v>0</v>
      </c>
      <c r="AH88" s="38">
        <f t="shared" si="50"/>
        <v>0</v>
      </c>
      <c r="AI88" s="38">
        <f t="shared" si="51"/>
        <v>0</v>
      </c>
      <c r="AJ88" s="38"/>
      <c r="AK88" s="38">
        <f t="shared" si="52"/>
        <v>0</v>
      </c>
      <c r="AL88" s="38">
        <f t="shared" si="53"/>
        <v>0</v>
      </c>
      <c r="AM88" s="38">
        <f t="shared" si="54"/>
        <v>0</v>
      </c>
      <c r="AN88" s="38">
        <f t="shared" si="55"/>
        <v>0</v>
      </c>
      <c r="AO88" s="38"/>
      <c r="AP88" s="38">
        <f t="shared" si="56"/>
        <v>0</v>
      </c>
      <c r="AQ88" s="38">
        <f t="shared" si="57"/>
        <v>0</v>
      </c>
      <c r="AR88" s="38">
        <f t="shared" si="58"/>
        <v>0</v>
      </c>
      <c r="AS88" s="38">
        <f t="shared" si="59"/>
        <v>0</v>
      </c>
      <c r="AT88" s="38">
        <f t="shared" si="60"/>
        <v>0</v>
      </c>
      <c r="AU88" s="38"/>
      <c r="AV88" s="38">
        <f t="shared" si="61"/>
        <v>1</v>
      </c>
      <c r="AW88" s="38">
        <f t="shared" si="62"/>
        <v>0</v>
      </c>
      <c r="AX88" s="38">
        <f t="shared" si="63"/>
        <v>0</v>
      </c>
      <c r="AY88" s="38">
        <f t="shared" si="64"/>
        <v>0</v>
      </c>
      <c r="AZ88" s="38">
        <f t="shared" si="65"/>
        <v>0</v>
      </c>
      <c r="BA88" s="38">
        <f t="shared" si="66"/>
        <v>1</v>
      </c>
      <c r="BB88" s="38">
        <f t="shared" si="67"/>
        <v>1</v>
      </c>
      <c r="BC88" s="38">
        <f t="shared" si="68"/>
        <v>0</v>
      </c>
      <c r="BD88" s="38">
        <f t="shared" si="69"/>
        <v>3</v>
      </c>
      <c r="BE88" s="38"/>
      <c r="BF88" s="38"/>
      <c r="BG88" s="39">
        <f t="shared" si="70"/>
        <v>-0.6329534026148173</v>
      </c>
      <c r="BH88" s="39">
        <f t="shared" si="71"/>
        <v>0.40363801290780305</v>
      </c>
      <c r="BI88" s="39">
        <f t="shared" si="72"/>
        <v>-0.6353251237813621</v>
      </c>
      <c r="BJ88" s="38"/>
      <c r="BK88" s="38"/>
      <c r="BL88" s="38"/>
      <c r="BM88" s="38">
        <f t="shared" si="73"/>
        <v>-14</v>
      </c>
      <c r="BN88" s="38">
        <f t="shared" si="74"/>
        <v>0</v>
      </c>
      <c r="BO88" s="38">
        <f t="shared" si="75"/>
        <v>0</v>
      </c>
      <c r="BP88" s="38">
        <f t="shared" si="76"/>
        <v>0</v>
      </c>
      <c r="BQ88" s="38">
        <f t="shared" si="77"/>
        <v>0</v>
      </c>
      <c r="BR88" s="38">
        <f t="shared" si="78"/>
        <v>0</v>
      </c>
      <c r="BS88" s="38">
        <f t="shared" si="79"/>
        <v>0</v>
      </c>
      <c r="BT88" s="38">
        <f t="shared" si="80"/>
        <v>0</v>
      </c>
      <c r="BU88" s="38">
        <f t="shared" si="81"/>
        <v>3</v>
      </c>
      <c r="BV88" s="40">
        <f t="shared" si="82"/>
        <v>0</v>
      </c>
      <c r="BW88" s="40">
        <f t="shared" si="83"/>
        <v>5</v>
      </c>
      <c r="BX88" s="40">
        <f t="shared" si="84"/>
        <v>-10</v>
      </c>
      <c r="BY88" s="38">
        <f t="shared" si="85"/>
        <v>-16</v>
      </c>
      <c r="BZ88" s="37"/>
      <c r="CA88" s="37"/>
      <c r="CB88" s="37"/>
      <c r="CC88" s="37"/>
      <c r="CD88" s="37"/>
      <c r="CE88" s="37"/>
      <c r="CF88" s="37"/>
      <c r="CG88" s="37"/>
      <c r="CH88" s="37">
        <f t="shared" si="86"/>
        <v>0</v>
      </c>
      <c r="CI88" s="38">
        <f t="shared" si="87"/>
        <v>0</v>
      </c>
      <c r="CJ88" s="38">
        <f t="shared" si="88"/>
        <v>13.399999999999999</v>
      </c>
      <c r="CR88" s="38">
        <f t="shared" si="89"/>
        <v>-0.6839956389946602</v>
      </c>
      <c r="CS88" s="39">
        <f t="shared" si="90"/>
        <v>-10</v>
      </c>
    </row>
    <row r="89" spans="1:97" ht="12.75">
      <c r="A89" s="4" t="s">
        <v>72</v>
      </c>
      <c r="B89" s="4" t="s">
        <v>2</v>
      </c>
      <c r="C89" s="5" t="s">
        <v>85</v>
      </c>
      <c r="D89" s="4"/>
      <c r="E89" s="4" t="s">
        <v>8</v>
      </c>
      <c r="F89" s="4" t="s">
        <v>86</v>
      </c>
      <c r="G89">
        <v>6.3</v>
      </c>
      <c r="H89">
        <v>15.8</v>
      </c>
      <c r="I89">
        <v>15</v>
      </c>
      <c r="J89">
        <v>13.9</v>
      </c>
      <c r="K89">
        <v>12.5</v>
      </c>
      <c r="L89">
        <v>15.8</v>
      </c>
      <c r="M89">
        <v>15.7</v>
      </c>
      <c r="N89">
        <v>16.8</v>
      </c>
      <c r="O89">
        <v>14.1</v>
      </c>
      <c r="P89">
        <v>13.7</v>
      </c>
      <c r="Q89">
        <v>13.1</v>
      </c>
      <c r="R89">
        <v>13.8</v>
      </c>
      <c r="S89">
        <v>14.4</v>
      </c>
      <c r="T89">
        <v>14.9</v>
      </c>
      <c r="U89">
        <v>14.4</v>
      </c>
      <c r="V89">
        <v>13</v>
      </c>
      <c r="W89">
        <v>11.6</v>
      </c>
      <c r="X89">
        <v>-0.8</v>
      </c>
      <c r="AA89">
        <v>11.2</v>
      </c>
      <c r="AC89" s="38">
        <f t="shared" si="46"/>
        <v>2</v>
      </c>
      <c r="AD89" s="38">
        <f t="shared" si="47"/>
        <v>13.27222222222222</v>
      </c>
      <c r="AE89" s="38"/>
      <c r="AF89" s="38">
        <f t="shared" si="48"/>
        <v>0</v>
      </c>
      <c r="AG89" s="38">
        <f t="shared" si="49"/>
        <v>0</v>
      </c>
      <c r="AH89" s="38">
        <f t="shared" si="50"/>
        <v>0</v>
      </c>
      <c r="AI89" s="38">
        <f t="shared" si="51"/>
        <v>0</v>
      </c>
      <c r="AJ89" s="38"/>
      <c r="AK89" s="38">
        <f t="shared" si="52"/>
        <v>0</v>
      </c>
      <c r="AL89" s="38">
        <f t="shared" si="53"/>
        <v>0</v>
      </c>
      <c r="AM89" s="38">
        <f t="shared" si="54"/>
        <v>0</v>
      </c>
      <c r="AN89" s="38">
        <f t="shared" si="55"/>
        <v>0</v>
      </c>
      <c r="AO89" s="38"/>
      <c r="AP89" s="38">
        <f t="shared" si="56"/>
        <v>0</v>
      </c>
      <c r="AQ89" s="38">
        <f t="shared" si="57"/>
        <v>0</v>
      </c>
      <c r="AR89" s="38">
        <f t="shared" si="58"/>
        <v>0</v>
      </c>
      <c r="AS89" s="38">
        <f t="shared" si="59"/>
        <v>0</v>
      </c>
      <c r="AT89" s="38">
        <f t="shared" si="60"/>
        <v>0</v>
      </c>
      <c r="AU89" s="38"/>
      <c r="AV89" s="38">
        <f t="shared" si="61"/>
        <v>1</v>
      </c>
      <c r="AW89" s="38">
        <f t="shared" si="62"/>
        <v>0</v>
      </c>
      <c r="AX89" s="38">
        <f t="shared" si="63"/>
        <v>0</v>
      </c>
      <c r="AY89" s="38">
        <f t="shared" si="64"/>
        <v>0</v>
      </c>
      <c r="AZ89" s="38">
        <f t="shared" si="65"/>
        <v>0</v>
      </c>
      <c r="BA89" s="38">
        <f t="shared" si="66"/>
        <v>1</v>
      </c>
      <c r="BB89" s="38">
        <f t="shared" si="67"/>
      </c>
      <c r="BC89" s="38">
        <f t="shared" si="68"/>
        <v>0</v>
      </c>
      <c r="BD89" s="38">
        <f t="shared" si="69"/>
        <v>2</v>
      </c>
      <c r="BE89" s="38"/>
      <c r="BF89" s="38"/>
      <c r="BG89" s="39">
        <f t="shared" si="70"/>
        <v>-0.36339751090309547</v>
      </c>
      <c r="BH89" s="39">
        <f t="shared" si="71"/>
        <v>0.2796234335474367</v>
      </c>
      <c r="BI89" s="39">
        <f t="shared" si="72"/>
        <v>-0.5287943206459735</v>
      </c>
      <c r="BJ89" s="38"/>
      <c r="BK89" s="38"/>
      <c r="BL89" s="38"/>
      <c r="BM89" s="38">
        <f t="shared" si="73"/>
        <v>-4</v>
      </c>
      <c r="BN89" s="38">
        <f t="shared" si="74"/>
        <v>0</v>
      </c>
      <c r="BO89" s="38">
        <f t="shared" si="75"/>
        <v>0</v>
      </c>
      <c r="BP89" s="38">
        <f t="shared" si="76"/>
        <v>0</v>
      </c>
      <c r="BQ89" s="38">
        <f t="shared" si="77"/>
        <v>0</v>
      </c>
      <c r="BR89" s="38">
        <f t="shared" si="78"/>
        <v>0</v>
      </c>
      <c r="BS89" s="38">
        <f t="shared" si="79"/>
        <v>0</v>
      </c>
      <c r="BT89" s="38">
        <f t="shared" si="80"/>
        <v>0</v>
      </c>
      <c r="BU89" s="38">
        <f t="shared" si="81"/>
        <v>2</v>
      </c>
      <c r="BV89" s="40">
        <f t="shared" si="82"/>
        <v>-10</v>
      </c>
      <c r="BW89" s="40">
        <f t="shared" si="83"/>
        <v>5</v>
      </c>
      <c r="BX89" s="40">
        <f t="shared" si="84"/>
        <v>-10</v>
      </c>
      <c r="BY89" s="38">
        <f t="shared" si="85"/>
        <v>-17</v>
      </c>
      <c r="BZ89" s="37"/>
      <c r="CA89" s="37"/>
      <c r="CB89" s="37"/>
      <c r="CC89" s="37"/>
      <c r="CD89" s="37"/>
      <c r="CE89" s="37"/>
      <c r="CF89" s="37"/>
      <c r="CG89" s="37"/>
      <c r="CH89" s="37">
        <f t="shared" si="86"/>
        <v>0</v>
      </c>
      <c r="CI89" s="38">
        <f t="shared" si="87"/>
        <v>0</v>
      </c>
      <c r="CJ89" s="38">
        <f t="shared" si="88"/>
        <v>11.2</v>
      </c>
      <c r="CR89" s="38">
        <f t="shared" si="89"/>
        <v>-0.5966128133565124</v>
      </c>
      <c r="CS89" s="39">
        <f t="shared" si="90"/>
        <v>-10</v>
      </c>
    </row>
    <row r="90" spans="1:97" ht="12.75">
      <c r="A90" s="4" t="s">
        <v>72</v>
      </c>
      <c r="B90" s="4" t="s">
        <v>2</v>
      </c>
      <c r="C90" s="5" t="s">
        <v>85</v>
      </c>
      <c r="D90" s="4"/>
      <c r="E90" s="4" t="s">
        <v>49</v>
      </c>
      <c r="F90" s="4" t="s">
        <v>86</v>
      </c>
      <c r="G90">
        <v>6.3</v>
      </c>
      <c r="H90">
        <v>14.4</v>
      </c>
      <c r="I90">
        <v>15.3</v>
      </c>
      <c r="J90">
        <v>9.9</v>
      </c>
      <c r="K90">
        <v>13.3</v>
      </c>
      <c r="L90">
        <v>13.1</v>
      </c>
      <c r="M90">
        <v>10.2</v>
      </c>
      <c r="N90">
        <v>9.8</v>
      </c>
      <c r="O90">
        <v>14.3</v>
      </c>
      <c r="P90">
        <v>13.7</v>
      </c>
      <c r="Q90">
        <v>14</v>
      </c>
      <c r="R90">
        <v>17.1</v>
      </c>
      <c r="S90">
        <v>16.8</v>
      </c>
      <c r="T90">
        <v>16</v>
      </c>
      <c r="U90">
        <v>18.6</v>
      </c>
      <c r="V90">
        <v>18.2</v>
      </c>
      <c r="W90">
        <v>15.8</v>
      </c>
      <c r="X90">
        <v>14.1</v>
      </c>
      <c r="Y90">
        <v>4.2</v>
      </c>
      <c r="Z90">
        <v>13</v>
      </c>
      <c r="AA90">
        <v>9</v>
      </c>
      <c r="AC90" s="38">
        <f t="shared" si="46"/>
        <v>0</v>
      </c>
      <c r="AD90" s="38">
        <f t="shared" si="47"/>
        <v>13.539999999999997</v>
      </c>
      <c r="AE90" s="38"/>
      <c r="AF90" s="38">
        <f t="shared" si="48"/>
        <v>0</v>
      </c>
      <c r="AG90" s="38">
        <f t="shared" si="49"/>
        <v>0</v>
      </c>
      <c r="AH90" s="38">
        <f t="shared" si="50"/>
        <v>0</v>
      </c>
      <c r="AI90" s="38">
        <f t="shared" si="51"/>
        <v>0</v>
      </c>
      <c r="AJ90" s="38"/>
      <c r="AK90" s="38">
        <f t="shared" si="52"/>
        <v>0</v>
      </c>
      <c r="AL90" s="38">
        <f t="shared" si="53"/>
        <v>0</v>
      </c>
      <c r="AM90" s="38">
        <f t="shared" si="54"/>
        <v>0</v>
      </c>
      <c r="AN90" s="38">
        <f t="shared" si="55"/>
        <v>0</v>
      </c>
      <c r="AO90" s="38"/>
      <c r="AP90" s="38">
        <f t="shared" si="56"/>
        <v>0</v>
      </c>
      <c r="AQ90" s="38">
        <f t="shared" si="57"/>
        <v>0</v>
      </c>
      <c r="AR90" s="38">
        <f t="shared" si="58"/>
        <v>0</v>
      </c>
      <c r="AS90" s="38">
        <f t="shared" si="59"/>
        <v>0</v>
      </c>
      <c r="AT90" s="38">
        <f t="shared" si="60"/>
        <v>0</v>
      </c>
      <c r="AU90" s="38"/>
      <c r="AV90" s="38">
        <f t="shared" si="61"/>
        <v>0</v>
      </c>
      <c r="AW90" s="38">
        <f t="shared" si="62"/>
        <v>1</v>
      </c>
      <c r="AX90" s="38">
        <f t="shared" si="63"/>
        <v>1</v>
      </c>
      <c r="AY90" s="38">
        <f t="shared" si="64"/>
        <v>1</v>
      </c>
      <c r="AZ90" s="38">
        <f t="shared" si="65"/>
        <v>0</v>
      </c>
      <c r="BA90" s="38">
        <f t="shared" si="66"/>
        <v>0</v>
      </c>
      <c r="BB90" s="38">
        <f t="shared" si="67"/>
        <v>1</v>
      </c>
      <c r="BC90" s="38">
        <f t="shared" si="68"/>
        <v>0</v>
      </c>
      <c r="BD90" s="38">
        <f t="shared" si="69"/>
        <v>4</v>
      </c>
      <c r="BE90" s="38"/>
      <c r="BF90" s="38"/>
      <c r="BG90" s="39">
        <f t="shared" si="70"/>
        <v>-0.024511278195488713</v>
      </c>
      <c r="BH90" s="39">
        <f t="shared" si="71"/>
        <v>0.0017108605160257697</v>
      </c>
      <c r="BI90" s="39">
        <f t="shared" si="72"/>
        <v>-0.041362549679943204</v>
      </c>
      <c r="BJ90" s="38"/>
      <c r="BK90" s="38"/>
      <c r="BL90" s="38"/>
      <c r="BM90" s="38">
        <f t="shared" si="73"/>
        <v>0</v>
      </c>
      <c r="BN90" s="38">
        <f t="shared" si="74"/>
        <v>0</v>
      </c>
      <c r="BO90" s="38">
        <f t="shared" si="75"/>
        <v>0</v>
      </c>
      <c r="BP90" s="38">
        <f t="shared" si="76"/>
        <v>0</v>
      </c>
      <c r="BQ90" s="38">
        <f t="shared" si="77"/>
        <v>0</v>
      </c>
      <c r="BR90" s="38">
        <f t="shared" si="78"/>
        <v>0</v>
      </c>
      <c r="BS90" s="38">
        <f t="shared" si="79"/>
        <v>0</v>
      </c>
      <c r="BT90" s="38">
        <f t="shared" si="80"/>
        <v>0</v>
      </c>
      <c r="BU90" s="38">
        <f t="shared" si="81"/>
        <v>4</v>
      </c>
      <c r="BV90" s="40">
        <f t="shared" si="82"/>
        <v>-10</v>
      </c>
      <c r="BW90" s="40">
        <f t="shared" si="83"/>
        <v>0</v>
      </c>
      <c r="BX90" s="40">
        <f t="shared" si="84"/>
        <v>-10</v>
      </c>
      <c r="BY90" s="38">
        <f t="shared" si="85"/>
        <v>-16</v>
      </c>
      <c r="BZ90" s="37"/>
      <c r="CA90" s="37"/>
      <c r="CB90" s="37"/>
      <c r="CC90" s="37"/>
      <c r="CD90" s="37"/>
      <c r="CE90" s="37"/>
      <c r="CF90" s="37"/>
      <c r="CG90" s="37"/>
      <c r="CH90" s="37">
        <f t="shared" si="86"/>
        <v>0</v>
      </c>
      <c r="CI90" s="38">
        <f t="shared" si="87"/>
        <v>0</v>
      </c>
      <c r="CJ90" s="38">
        <f t="shared" si="88"/>
        <v>11</v>
      </c>
      <c r="CR90" s="38">
        <f t="shared" si="89"/>
        <v>-0.09053144763803914</v>
      </c>
      <c r="CS90" s="39">
        <f t="shared" si="90"/>
        <v>-10</v>
      </c>
    </row>
    <row r="91" spans="1:97" ht="12.75">
      <c r="A91" s="4" t="s">
        <v>72</v>
      </c>
      <c r="B91" s="4" t="s">
        <v>2</v>
      </c>
      <c r="C91" s="5" t="s">
        <v>87</v>
      </c>
      <c r="D91" s="4"/>
      <c r="E91" s="4" t="s">
        <v>8</v>
      </c>
      <c r="F91" s="4" t="s">
        <v>88</v>
      </c>
      <c r="G91">
        <v>6.3</v>
      </c>
      <c r="H91">
        <v>16.1</v>
      </c>
      <c r="I91">
        <v>16.1</v>
      </c>
      <c r="J91">
        <v>12.1</v>
      </c>
      <c r="K91">
        <v>16.1</v>
      </c>
      <c r="L91">
        <v>12.1</v>
      </c>
      <c r="M91">
        <v>17.3</v>
      </c>
      <c r="N91">
        <v>15.7</v>
      </c>
      <c r="O91">
        <v>17.6</v>
      </c>
      <c r="P91">
        <v>14.6</v>
      </c>
      <c r="Q91">
        <v>14.2</v>
      </c>
      <c r="R91">
        <v>13.6</v>
      </c>
      <c r="S91">
        <v>15.7</v>
      </c>
      <c r="T91">
        <v>15.5</v>
      </c>
      <c r="U91">
        <v>12.5</v>
      </c>
      <c r="V91">
        <v>2.7</v>
      </c>
      <c r="W91">
        <v>2.4</v>
      </c>
      <c r="AA91">
        <v>10.5</v>
      </c>
      <c r="AC91" s="38">
        <f t="shared" si="46"/>
        <v>3</v>
      </c>
      <c r="AD91" s="38">
        <f t="shared" si="47"/>
        <v>13.223529411764703</v>
      </c>
      <c r="AE91" s="38"/>
      <c r="AF91" s="38">
        <f t="shared" si="48"/>
        <v>0</v>
      </c>
      <c r="AG91" s="38">
        <f t="shared" si="49"/>
        <v>0</v>
      </c>
      <c r="AH91" s="38">
        <f t="shared" si="50"/>
        <v>0</v>
      </c>
      <c r="AI91" s="38">
        <f t="shared" si="51"/>
        <v>0</v>
      </c>
      <c r="AJ91" s="38"/>
      <c r="AK91" s="38">
        <f t="shared" si="52"/>
        <v>0</v>
      </c>
      <c r="AL91" s="38">
        <f t="shared" si="53"/>
        <v>0</v>
      </c>
      <c r="AM91" s="38">
        <f t="shared" si="54"/>
        <v>0</v>
      </c>
      <c r="AN91" s="38">
        <f t="shared" si="55"/>
        <v>0</v>
      </c>
      <c r="AO91" s="38"/>
      <c r="AP91" s="38">
        <f t="shared" si="56"/>
        <v>0</v>
      </c>
      <c r="AQ91" s="38">
        <f t="shared" si="57"/>
        <v>0</v>
      </c>
      <c r="AR91" s="38">
        <f t="shared" si="58"/>
        <v>0</v>
      </c>
      <c r="AS91" s="38">
        <f t="shared" si="59"/>
        <v>0</v>
      </c>
      <c r="AT91" s="38">
        <f t="shared" si="60"/>
        <v>0</v>
      </c>
      <c r="AU91" s="38"/>
      <c r="AV91" s="38">
        <f t="shared" si="61"/>
        <v>1</v>
      </c>
      <c r="AW91" s="38">
        <f t="shared" si="62"/>
        <v>1</v>
      </c>
      <c r="AX91" s="38">
        <f t="shared" si="63"/>
        <v>0</v>
      </c>
      <c r="AY91" s="38">
        <f t="shared" si="64"/>
        <v>0</v>
      </c>
      <c r="AZ91" s="38">
        <f t="shared" si="65"/>
        <v>0</v>
      </c>
      <c r="BA91" s="38">
        <f t="shared" si="66"/>
        <v>1</v>
      </c>
      <c r="BB91" s="38">
        <f t="shared" si="67"/>
      </c>
      <c r="BC91" s="38">
        <f t="shared" si="68"/>
        <v>0</v>
      </c>
      <c r="BD91" s="38">
        <f t="shared" si="69"/>
        <v>3</v>
      </c>
      <c r="BE91" s="38"/>
      <c r="BF91" s="38"/>
      <c r="BG91" s="39">
        <f t="shared" si="70"/>
        <v>-0.47811550151975685</v>
      </c>
      <c r="BH91" s="39">
        <f t="shared" si="71"/>
        <v>0.332431181687439</v>
      </c>
      <c r="BI91" s="39">
        <f t="shared" si="72"/>
        <v>-0.5765684536006449</v>
      </c>
      <c r="BJ91" s="38"/>
      <c r="BK91" s="38"/>
      <c r="BL91" s="38"/>
      <c r="BM91" s="38">
        <f t="shared" si="73"/>
        <v>-6</v>
      </c>
      <c r="BN91" s="38">
        <f t="shared" si="74"/>
        <v>0</v>
      </c>
      <c r="BO91" s="38">
        <f t="shared" si="75"/>
        <v>0</v>
      </c>
      <c r="BP91" s="38">
        <f t="shared" si="76"/>
        <v>0</v>
      </c>
      <c r="BQ91" s="38">
        <f t="shared" si="77"/>
        <v>0</v>
      </c>
      <c r="BR91" s="38">
        <f t="shared" si="78"/>
        <v>0</v>
      </c>
      <c r="BS91" s="38">
        <f t="shared" si="79"/>
        <v>0</v>
      </c>
      <c r="BT91" s="38">
        <f t="shared" si="80"/>
        <v>0</v>
      </c>
      <c r="BU91" s="38">
        <f t="shared" si="81"/>
        <v>3</v>
      </c>
      <c r="BV91" s="40">
        <f t="shared" si="82"/>
        <v>-10</v>
      </c>
      <c r="BW91" s="40">
        <f t="shared" si="83"/>
        <v>5</v>
      </c>
      <c r="BX91" s="40">
        <f t="shared" si="84"/>
        <v>-10</v>
      </c>
      <c r="BY91" s="38">
        <f t="shared" si="85"/>
        <v>-18</v>
      </c>
      <c r="BZ91" s="37"/>
      <c r="CA91" s="37"/>
      <c r="CB91" s="37"/>
      <c r="CC91" s="37"/>
      <c r="CD91" s="37"/>
      <c r="CE91" s="37"/>
      <c r="CF91" s="37"/>
      <c r="CG91" s="37"/>
      <c r="CH91" s="37">
        <f t="shared" si="86"/>
        <v>0</v>
      </c>
      <c r="CI91" s="38">
        <f t="shared" si="87"/>
        <v>0</v>
      </c>
      <c r="CJ91" s="38">
        <f t="shared" si="88"/>
        <v>10.5</v>
      </c>
      <c r="CR91" s="38">
        <f t="shared" si="89"/>
        <v>-0.6043086535922704</v>
      </c>
      <c r="CS91" s="39">
        <f t="shared" si="90"/>
        <v>-10</v>
      </c>
    </row>
    <row r="92" spans="1:97" ht="12.75">
      <c r="A92" s="4" t="s">
        <v>72</v>
      </c>
      <c r="B92" s="4" t="s">
        <v>2</v>
      </c>
      <c r="C92" s="5" t="s">
        <v>87</v>
      </c>
      <c r="D92" s="4"/>
      <c r="E92" s="4" t="s">
        <v>49</v>
      </c>
      <c r="F92" s="4" t="s">
        <v>88</v>
      </c>
      <c r="G92">
        <v>6.3</v>
      </c>
      <c r="H92">
        <v>19.6</v>
      </c>
      <c r="I92">
        <v>13.2</v>
      </c>
      <c r="J92">
        <v>13.3</v>
      </c>
      <c r="K92">
        <v>11.7</v>
      </c>
      <c r="L92">
        <v>14</v>
      </c>
      <c r="M92">
        <v>11.6</v>
      </c>
      <c r="N92">
        <v>12</v>
      </c>
      <c r="O92">
        <v>13.7</v>
      </c>
      <c r="P92">
        <v>12.9</v>
      </c>
      <c r="Q92">
        <v>16.7</v>
      </c>
      <c r="R92">
        <v>17.1</v>
      </c>
      <c r="S92">
        <v>14.5</v>
      </c>
      <c r="T92">
        <v>18</v>
      </c>
      <c r="U92">
        <v>16.8</v>
      </c>
      <c r="V92">
        <v>19.3</v>
      </c>
      <c r="W92">
        <v>10.5</v>
      </c>
      <c r="X92">
        <v>13.2</v>
      </c>
      <c r="Y92">
        <v>5.1</v>
      </c>
      <c r="Z92">
        <v>9</v>
      </c>
      <c r="AA92">
        <v>9.9</v>
      </c>
      <c r="AC92" s="38">
        <f t="shared" si="46"/>
        <v>0</v>
      </c>
      <c r="AD92" s="38">
        <f t="shared" si="47"/>
        <v>13.604999999999999</v>
      </c>
      <c r="AE92" s="38"/>
      <c r="AF92" s="38">
        <f t="shared" si="48"/>
        <v>0</v>
      </c>
      <c r="AG92" s="38">
        <f t="shared" si="49"/>
        <v>0</v>
      </c>
      <c r="AH92" s="38">
        <f t="shared" si="50"/>
        <v>0</v>
      </c>
      <c r="AI92" s="38">
        <f t="shared" si="51"/>
        <v>0</v>
      </c>
      <c r="AJ92" s="38"/>
      <c r="AK92" s="38">
        <f t="shared" si="52"/>
        <v>0</v>
      </c>
      <c r="AL92" s="38">
        <f t="shared" si="53"/>
        <v>0</v>
      </c>
      <c r="AM92" s="38">
        <f t="shared" si="54"/>
        <v>0</v>
      </c>
      <c r="AN92" s="38">
        <f t="shared" si="55"/>
        <v>0</v>
      </c>
      <c r="AO92" s="38"/>
      <c r="AP92" s="38">
        <f t="shared" si="56"/>
        <v>0</v>
      </c>
      <c r="AQ92" s="38">
        <f t="shared" si="57"/>
        <v>0</v>
      </c>
      <c r="AR92" s="38">
        <f t="shared" si="58"/>
        <v>0</v>
      </c>
      <c r="AS92" s="38">
        <f t="shared" si="59"/>
        <v>0</v>
      </c>
      <c r="AT92" s="38">
        <f t="shared" si="60"/>
        <v>0</v>
      </c>
      <c r="AU92" s="38"/>
      <c r="AV92" s="38">
        <f t="shared" si="61"/>
        <v>0</v>
      </c>
      <c r="AW92" s="38">
        <f t="shared" si="62"/>
        <v>1</v>
      </c>
      <c r="AX92" s="38">
        <f t="shared" si="63"/>
        <v>1</v>
      </c>
      <c r="AY92" s="38">
        <f t="shared" si="64"/>
        <v>0</v>
      </c>
      <c r="AZ92" s="38">
        <f t="shared" si="65"/>
        <v>0</v>
      </c>
      <c r="BA92" s="38">
        <f t="shared" si="66"/>
        <v>0</v>
      </c>
      <c r="BB92" s="38">
        <f t="shared" si="67"/>
        <v>1</v>
      </c>
      <c r="BC92" s="38">
        <f t="shared" si="68"/>
        <v>0</v>
      </c>
      <c r="BD92" s="38">
        <f t="shared" si="69"/>
        <v>3</v>
      </c>
      <c r="BE92" s="38"/>
      <c r="BF92" s="38"/>
      <c r="BG92" s="39">
        <f t="shared" si="70"/>
        <v>-0.20157894736842108</v>
      </c>
      <c r="BH92" s="39">
        <f t="shared" si="71"/>
        <v>0.10864746981814864</v>
      </c>
      <c r="BI92" s="39">
        <f t="shared" si="72"/>
        <v>-0.3296171564378114</v>
      </c>
      <c r="BJ92" s="38"/>
      <c r="BK92" s="38"/>
      <c r="BL92" s="38"/>
      <c r="BM92" s="38">
        <f t="shared" si="73"/>
        <v>0</v>
      </c>
      <c r="BN92" s="38">
        <f t="shared" si="74"/>
        <v>0</v>
      </c>
      <c r="BO92" s="38">
        <f t="shared" si="75"/>
        <v>0</v>
      </c>
      <c r="BP92" s="38">
        <f t="shared" si="76"/>
        <v>0</v>
      </c>
      <c r="BQ92" s="38">
        <f t="shared" si="77"/>
        <v>0</v>
      </c>
      <c r="BR92" s="38">
        <f t="shared" si="78"/>
        <v>0</v>
      </c>
      <c r="BS92" s="38">
        <f t="shared" si="79"/>
        <v>0</v>
      </c>
      <c r="BT92" s="38">
        <f t="shared" si="80"/>
        <v>0</v>
      </c>
      <c r="BU92" s="38">
        <f t="shared" si="81"/>
        <v>3</v>
      </c>
      <c r="BV92" s="40">
        <f t="shared" si="82"/>
        <v>-10</v>
      </c>
      <c r="BW92" s="40">
        <f t="shared" si="83"/>
        <v>0</v>
      </c>
      <c r="BX92" s="40">
        <f t="shared" si="84"/>
        <v>-10</v>
      </c>
      <c r="BY92" s="38">
        <f t="shared" si="85"/>
        <v>-17</v>
      </c>
      <c r="BZ92" s="37"/>
      <c r="CA92" s="37"/>
      <c r="CB92" s="37"/>
      <c r="CC92" s="37"/>
      <c r="CD92" s="37"/>
      <c r="CE92" s="37"/>
      <c r="CF92" s="37"/>
      <c r="CG92" s="37"/>
      <c r="CH92" s="37">
        <f t="shared" si="86"/>
        <v>0</v>
      </c>
      <c r="CI92" s="38">
        <f t="shared" si="87"/>
        <v>0</v>
      </c>
      <c r="CJ92" s="38">
        <f t="shared" si="88"/>
        <v>9.45</v>
      </c>
      <c r="CR92" s="38">
        <f t="shared" si="89"/>
        <v>-0.3324680832198225</v>
      </c>
      <c r="CS92" s="39">
        <f t="shared" si="90"/>
        <v>-10</v>
      </c>
    </row>
    <row r="93" spans="1:97" ht="12.75">
      <c r="A93" s="4" t="s">
        <v>72</v>
      </c>
      <c r="B93" s="4" t="s">
        <v>2</v>
      </c>
      <c r="C93" s="5" t="s">
        <v>89</v>
      </c>
      <c r="D93" s="4"/>
      <c r="E93" s="4" t="s">
        <v>8</v>
      </c>
      <c r="F93" s="4" t="s">
        <v>90</v>
      </c>
      <c r="G93">
        <v>6.3</v>
      </c>
      <c r="H93">
        <v>17.8</v>
      </c>
      <c r="I93">
        <v>13</v>
      </c>
      <c r="J93">
        <v>14.2</v>
      </c>
      <c r="K93">
        <v>13.5</v>
      </c>
      <c r="L93">
        <v>13.4</v>
      </c>
      <c r="M93">
        <v>14.8</v>
      </c>
      <c r="N93">
        <v>14.6</v>
      </c>
      <c r="O93">
        <v>13.2</v>
      </c>
      <c r="P93">
        <v>15.1</v>
      </c>
      <c r="Q93">
        <v>14.6</v>
      </c>
      <c r="R93">
        <v>15.1</v>
      </c>
      <c r="S93">
        <v>11.6</v>
      </c>
      <c r="T93">
        <v>10.8</v>
      </c>
      <c r="U93">
        <v>10.4</v>
      </c>
      <c r="V93">
        <v>5.3</v>
      </c>
      <c r="AA93">
        <v>11.5</v>
      </c>
      <c r="AC93" s="38">
        <f t="shared" si="46"/>
        <v>4</v>
      </c>
      <c r="AD93" s="38">
        <f t="shared" si="47"/>
        <v>13.05625</v>
      </c>
      <c r="AE93" s="38"/>
      <c r="AF93" s="38">
        <f t="shared" si="48"/>
        <v>0</v>
      </c>
      <c r="AG93" s="38">
        <f t="shared" si="49"/>
        <v>0</v>
      </c>
      <c r="AH93" s="38">
        <f t="shared" si="50"/>
        <v>0</v>
      </c>
      <c r="AI93" s="38">
        <f t="shared" si="51"/>
        <v>0</v>
      </c>
      <c r="AJ93" s="38"/>
      <c r="AK93" s="38">
        <f t="shared" si="52"/>
        <v>0</v>
      </c>
      <c r="AL93" s="38">
        <f t="shared" si="53"/>
        <v>0</v>
      </c>
      <c r="AM93" s="38">
        <f t="shared" si="54"/>
        <v>0</v>
      </c>
      <c r="AN93" s="38">
        <f t="shared" si="55"/>
        <v>0</v>
      </c>
      <c r="AO93" s="38"/>
      <c r="AP93" s="38">
        <f t="shared" si="56"/>
        <v>0</v>
      </c>
      <c r="AQ93" s="38">
        <f t="shared" si="57"/>
        <v>0</v>
      </c>
      <c r="AR93" s="38">
        <f t="shared" si="58"/>
        <v>0</v>
      </c>
      <c r="AS93" s="38">
        <f t="shared" si="59"/>
        <v>0</v>
      </c>
      <c r="AT93" s="38">
        <f t="shared" si="60"/>
        <v>0</v>
      </c>
      <c r="AU93" s="38"/>
      <c r="AV93" s="38">
        <f t="shared" si="61"/>
        <v>0</v>
      </c>
      <c r="AW93" s="38">
        <f t="shared" si="62"/>
        <v>1</v>
      </c>
      <c r="AX93" s="38">
        <f t="shared" si="63"/>
        <v>0</v>
      </c>
      <c r="AY93" s="38">
        <f t="shared" si="64"/>
        <v>0</v>
      </c>
      <c r="AZ93" s="38">
        <f t="shared" si="65"/>
      </c>
      <c r="BA93" s="38">
        <f t="shared" si="66"/>
      </c>
      <c r="BB93" s="38">
        <f t="shared" si="67"/>
      </c>
      <c r="BC93" s="38">
        <f t="shared" si="68"/>
        <v>0</v>
      </c>
      <c r="BD93" s="38">
        <f t="shared" si="69"/>
        <v>1</v>
      </c>
      <c r="BE93" s="38"/>
      <c r="BF93" s="38"/>
      <c r="BG93" s="39">
        <f t="shared" si="70"/>
        <v>-0.3401807228915663</v>
      </c>
      <c r="BH93" s="39">
        <f t="shared" si="71"/>
        <v>0.4099118278346644</v>
      </c>
      <c r="BI93" s="39">
        <f t="shared" si="72"/>
        <v>-0.6402435691474491</v>
      </c>
      <c r="BJ93" s="38"/>
      <c r="BK93" s="38"/>
      <c r="BL93" s="38"/>
      <c r="BM93" s="38">
        <f t="shared" si="73"/>
        <v>-8</v>
      </c>
      <c r="BN93" s="38">
        <f t="shared" si="74"/>
        <v>0</v>
      </c>
      <c r="BO93" s="38">
        <f t="shared" si="75"/>
        <v>0</v>
      </c>
      <c r="BP93" s="38">
        <f t="shared" si="76"/>
        <v>0</v>
      </c>
      <c r="BQ93" s="38">
        <f t="shared" si="77"/>
        <v>0</v>
      </c>
      <c r="BR93" s="38">
        <f t="shared" si="78"/>
        <v>0</v>
      </c>
      <c r="BS93" s="38">
        <f t="shared" si="79"/>
        <v>0</v>
      </c>
      <c r="BT93" s="38">
        <f t="shared" si="80"/>
        <v>0</v>
      </c>
      <c r="BU93" s="38">
        <f t="shared" si="81"/>
        <v>1</v>
      </c>
      <c r="BV93" s="40">
        <f t="shared" si="82"/>
        <v>-10</v>
      </c>
      <c r="BW93" s="40">
        <f t="shared" si="83"/>
        <v>5</v>
      </c>
      <c r="BX93" s="40">
        <f t="shared" si="84"/>
        <v>-10</v>
      </c>
      <c r="BY93" s="38">
        <f t="shared" si="85"/>
        <v>-22</v>
      </c>
      <c r="BZ93" s="37"/>
      <c r="CA93" s="37"/>
      <c r="CB93" s="37"/>
      <c r="CC93" s="37"/>
      <c r="CD93" s="37"/>
      <c r="CE93" s="37"/>
      <c r="CF93" s="37"/>
      <c r="CG93" s="37"/>
      <c r="CH93" s="37">
        <f t="shared" si="86"/>
        <v>0</v>
      </c>
      <c r="CI93" s="38">
        <f t="shared" si="87"/>
        <v>0</v>
      </c>
      <c r="CJ93" s="38">
        <f t="shared" si="88"/>
        <v>11.5</v>
      </c>
      <c r="CR93" s="38">
        <f t="shared" si="89"/>
        <v>-0.6167882565276286</v>
      </c>
      <c r="CS93" s="39">
        <f t="shared" si="90"/>
        <v>-10</v>
      </c>
    </row>
    <row r="94" spans="1:97" ht="12.75">
      <c r="A94" s="4" t="s">
        <v>72</v>
      </c>
      <c r="B94" s="4" t="s">
        <v>2</v>
      </c>
      <c r="C94" s="5" t="s">
        <v>89</v>
      </c>
      <c r="D94" s="4"/>
      <c r="E94" s="4" t="s">
        <v>49</v>
      </c>
      <c r="F94" s="4" t="s">
        <v>90</v>
      </c>
      <c r="G94">
        <v>6.3</v>
      </c>
      <c r="H94">
        <v>19.5</v>
      </c>
      <c r="I94">
        <v>12.4</v>
      </c>
      <c r="J94">
        <v>10.9</v>
      </c>
      <c r="K94">
        <v>12.3</v>
      </c>
      <c r="L94">
        <v>13.8</v>
      </c>
      <c r="M94">
        <v>11.1</v>
      </c>
      <c r="N94">
        <v>10.9</v>
      </c>
      <c r="O94">
        <v>14.4</v>
      </c>
      <c r="P94">
        <v>16.8</v>
      </c>
      <c r="Q94">
        <v>12.8</v>
      </c>
      <c r="R94">
        <v>17.9</v>
      </c>
      <c r="S94">
        <v>17.6</v>
      </c>
      <c r="T94">
        <v>15.2</v>
      </c>
      <c r="U94">
        <v>17.9</v>
      </c>
      <c r="V94">
        <v>14.6</v>
      </c>
      <c r="W94">
        <v>7.6</v>
      </c>
      <c r="X94">
        <v>11</v>
      </c>
      <c r="Y94">
        <v>10.4</v>
      </c>
      <c r="Z94">
        <v>6.5</v>
      </c>
      <c r="AA94">
        <v>12.3</v>
      </c>
      <c r="AC94" s="38">
        <f t="shared" si="46"/>
        <v>0</v>
      </c>
      <c r="AD94" s="38">
        <f t="shared" si="47"/>
        <v>13.294999999999998</v>
      </c>
      <c r="AE94" s="38"/>
      <c r="AF94" s="38">
        <f t="shared" si="48"/>
        <v>0</v>
      </c>
      <c r="AG94" s="38">
        <f t="shared" si="49"/>
        <v>0</v>
      </c>
      <c r="AH94" s="38">
        <f t="shared" si="50"/>
        <v>0</v>
      </c>
      <c r="AI94" s="38">
        <f t="shared" si="51"/>
        <v>0</v>
      </c>
      <c r="AJ94" s="38"/>
      <c r="AK94" s="38">
        <f t="shared" si="52"/>
        <v>0</v>
      </c>
      <c r="AL94" s="38">
        <f t="shared" si="53"/>
        <v>0</v>
      </c>
      <c r="AM94" s="38">
        <f t="shared" si="54"/>
        <v>0</v>
      </c>
      <c r="AN94" s="38">
        <f t="shared" si="55"/>
        <v>0</v>
      </c>
      <c r="AO94" s="38"/>
      <c r="AP94" s="38">
        <f t="shared" si="56"/>
        <v>0</v>
      </c>
      <c r="AQ94" s="38">
        <f t="shared" si="57"/>
        <v>0</v>
      </c>
      <c r="AR94" s="38">
        <f t="shared" si="58"/>
        <v>0</v>
      </c>
      <c r="AS94" s="38">
        <f t="shared" si="59"/>
        <v>0</v>
      </c>
      <c r="AT94" s="38">
        <f t="shared" si="60"/>
        <v>0</v>
      </c>
      <c r="AU94" s="38"/>
      <c r="AV94" s="38">
        <f t="shared" si="61"/>
        <v>0</v>
      </c>
      <c r="AW94" s="38">
        <f t="shared" si="62"/>
        <v>1</v>
      </c>
      <c r="AX94" s="38">
        <f t="shared" si="63"/>
        <v>1</v>
      </c>
      <c r="AY94" s="38">
        <f t="shared" si="64"/>
        <v>0</v>
      </c>
      <c r="AZ94" s="38">
        <f t="shared" si="65"/>
        <v>0</v>
      </c>
      <c r="BA94" s="38">
        <f t="shared" si="66"/>
        <v>1</v>
      </c>
      <c r="BB94" s="38">
        <f t="shared" si="67"/>
        <v>1</v>
      </c>
      <c r="BC94" s="38">
        <f t="shared" si="68"/>
        <v>0</v>
      </c>
      <c r="BD94" s="38">
        <f t="shared" si="69"/>
        <v>4</v>
      </c>
      <c r="BE94" s="38"/>
      <c r="BF94" s="38"/>
      <c r="BG94" s="39">
        <f t="shared" si="70"/>
        <v>-0.1787218045112782</v>
      </c>
      <c r="BH94" s="39">
        <f t="shared" si="71"/>
        <v>0.09230860293106288</v>
      </c>
      <c r="BI94" s="39">
        <f t="shared" si="72"/>
        <v>-0.30382330873562496</v>
      </c>
      <c r="BJ94" s="38"/>
      <c r="BK94" s="38"/>
      <c r="BL94" s="38"/>
      <c r="BM94" s="38">
        <f t="shared" si="73"/>
        <v>0</v>
      </c>
      <c r="BN94" s="38">
        <f t="shared" si="74"/>
        <v>0</v>
      </c>
      <c r="BO94" s="38">
        <f t="shared" si="75"/>
        <v>0</v>
      </c>
      <c r="BP94" s="38">
        <f t="shared" si="76"/>
        <v>0</v>
      </c>
      <c r="BQ94" s="38">
        <f t="shared" si="77"/>
        <v>0</v>
      </c>
      <c r="BR94" s="38">
        <f t="shared" si="78"/>
        <v>0</v>
      </c>
      <c r="BS94" s="38">
        <f t="shared" si="79"/>
        <v>0</v>
      </c>
      <c r="BT94" s="38">
        <f t="shared" si="80"/>
        <v>0</v>
      </c>
      <c r="BU94" s="38">
        <f t="shared" si="81"/>
        <v>4</v>
      </c>
      <c r="BV94" s="40">
        <f t="shared" si="82"/>
        <v>-10</v>
      </c>
      <c r="BW94" s="40">
        <f t="shared" si="83"/>
        <v>0</v>
      </c>
      <c r="BX94" s="40">
        <f t="shared" si="84"/>
        <v>-10</v>
      </c>
      <c r="BY94" s="38">
        <f t="shared" si="85"/>
        <v>-16</v>
      </c>
      <c r="BZ94" s="37"/>
      <c r="CA94" s="37"/>
      <c r="CB94" s="37"/>
      <c r="CC94" s="37"/>
      <c r="CD94" s="37"/>
      <c r="CE94" s="37"/>
      <c r="CF94" s="37"/>
      <c r="CG94" s="37"/>
      <c r="CH94" s="37">
        <f t="shared" si="86"/>
        <v>0</v>
      </c>
      <c r="CI94" s="38">
        <f t="shared" si="87"/>
        <v>0</v>
      </c>
      <c r="CJ94" s="38">
        <f t="shared" si="88"/>
        <v>9.4</v>
      </c>
      <c r="CR94" s="38">
        <f t="shared" si="89"/>
        <v>-0.3523746299399336</v>
      </c>
      <c r="CS94" s="39">
        <f t="shared" si="90"/>
        <v>-10</v>
      </c>
    </row>
    <row r="95" spans="1:97" ht="12.75">
      <c r="A95" s="4" t="s">
        <v>72</v>
      </c>
      <c r="B95" s="4" t="s">
        <v>2</v>
      </c>
      <c r="C95" s="5" t="s">
        <v>91</v>
      </c>
      <c r="D95" s="4"/>
      <c r="E95" s="4" t="s">
        <v>8</v>
      </c>
      <c r="F95" s="4" t="s">
        <v>92</v>
      </c>
      <c r="G95">
        <v>6.3</v>
      </c>
      <c r="Q95">
        <v>13.3</v>
      </c>
      <c r="R95">
        <v>-1.6</v>
      </c>
      <c r="S95">
        <v>-5.3</v>
      </c>
      <c r="T95">
        <v>10.8</v>
      </c>
      <c r="U95">
        <v>14.3</v>
      </c>
      <c r="V95">
        <v>18.8</v>
      </c>
      <c r="W95">
        <v>17</v>
      </c>
      <c r="X95">
        <v>20.9</v>
      </c>
      <c r="Y95">
        <v>19.3</v>
      </c>
      <c r="Z95">
        <v>20.8</v>
      </c>
      <c r="AA95">
        <v>18.1</v>
      </c>
      <c r="AC95" s="38">
        <f t="shared" si="46"/>
        <v>9</v>
      </c>
      <c r="AD95" s="38">
        <f t="shared" si="47"/>
        <v>13.30909090909091</v>
      </c>
      <c r="AE95" s="38"/>
      <c r="AF95" s="38">
        <f t="shared" si="48"/>
        <v>5</v>
      </c>
      <c r="AG95" s="38">
        <f t="shared" si="49"/>
        <v>10</v>
      </c>
      <c r="AH95" s="38">
        <f t="shared" si="50"/>
        <v>5</v>
      </c>
      <c r="AI95" s="38">
        <f t="shared" si="51"/>
        <v>20</v>
      </c>
      <c r="AJ95" s="38"/>
      <c r="AK95" s="38">
        <f t="shared" si="52"/>
        <v>0</v>
      </c>
      <c r="AL95" s="38">
        <f t="shared" si="53"/>
        <v>1</v>
      </c>
      <c r="AM95" s="38">
        <f t="shared" si="54"/>
        <v>0</v>
      </c>
      <c r="AN95" s="38">
        <f t="shared" si="55"/>
        <v>1</v>
      </c>
      <c r="AO95" s="38"/>
      <c r="AP95" s="38">
        <f t="shared" si="56"/>
        <v>0</v>
      </c>
      <c r="AQ95" s="38">
        <f t="shared" si="57"/>
        <v>1</v>
      </c>
      <c r="AR95" s="38">
        <f t="shared" si="58"/>
        <v>0</v>
      </c>
      <c r="AS95" s="38">
        <f t="shared" si="59"/>
        <v>0</v>
      </c>
      <c r="AT95" s="38">
        <f t="shared" si="60"/>
        <v>0</v>
      </c>
      <c r="AU95" s="38"/>
      <c r="AV95" s="38">
        <f t="shared" si="61"/>
      </c>
      <c r="AW95" s="38">
        <f t="shared" si="62"/>
      </c>
      <c r="AX95" s="38">
        <f t="shared" si="63"/>
        <v>0</v>
      </c>
      <c r="AY95" s="38">
        <f t="shared" si="64"/>
        <v>1</v>
      </c>
      <c r="AZ95" s="38">
        <f t="shared" si="65"/>
        <v>1</v>
      </c>
      <c r="BA95" s="38">
        <f t="shared" si="66"/>
        <v>1</v>
      </c>
      <c r="BB95" s="38">
        <f t="shared" si="67"/>
        <v>0</v>
      </c>
      <c r="BC95" s="38">
        <f t="shared" si="68"/>
        <v>0</v>
      </c>
      <c r="BD95" s="38">
        <f t="shared" si="69"/>
        <v>3</v>
      </c>
      <c r="BE95" s="38"/>
      <c r="BF95" s="38"/>
      <c r="BG95" s="39">
        <f t="shared" si="70"/>
        <v>1.9118181818181819</v>
      </c>
      <c r="BH95" s="39">
        <f t="shared" si="71"/>
        <v>0.5075116762103671</v>
      </c>
      <c r="BI95" s="39">
        <f t="shared" si="72"/>
        <v>0.7123985374847194</v>
      </c>
      <c r="BJ95" s="38"/>
      <c r="BK95" s="38"/>
      <c r="BL95" s="38"/>
      <c r="BM95" s="38">
        <f t="shared" si="73"/>
        <v>-18</v>
      </c>
      <c r="BN95" s="38">
        <f t="shared" si="74"/>
        <v>20</v>
      </c>
      <c r="BO95" s="38">
        <f t="shared" si="75"/>
        <v>1</v>
      </c>
      <c r="BP95" s="38">
        <f t="shared" si="76"/>
        <v>0</v>
      </c>
      <c r="BQ95" s="38">
        <f t="shared" si="77"/>
        <v>1</v>
      </c>
      <c r="BR95" s="38">
        <f t="shared" si="78"/>
        <v>0</v>
      </c>
      <c r="BS95" s="38">
        <f t="shared" si="79"/>
        <v>0</v>
      </c>
      <c r="BT95" s="38">
        <f t="shared" si="80"/>
        <v>0</v>
      </c>
      <c r="BU95" s="38">
        <f t="shared" si="81"/>
        <v>3</v>
      </c>
      <c r="BV95" s="40">
        <f t="shared" si="82"/>
        <v>0</v>
      </c>
      <c r="BW95" s="40">
        <f t="shared" si="83"/>
        <v>7.5</v>
      </c>
      <c r="BX95" s="40">
        <f t="shared" si="84"/>
        <v>15</v>
      </c>
      <c r="BY95" s="38">
        <f t="shared" si="85"/>
        <v>29.5</v>
      </c>
      <c r="BZ95" s="37"/>
      <c r="CA95" s="37"/>
      <c r="CB95" s="37"/>
      <c r="CC95" s="37"/>
      <c r="CD95" s="37"/>
      <c r="CE95" s="37"/>
      <c r="CF95" s="37"/>
      <c r="CG95" s="37"/>
      <c r="CH95" s="37">
        <f t="shared" si="86"/>
        <v>1</v>
      </c>
      <c r="CI95" s="38">
        <f t="shared" si="87"/>
        <v>1</v>
      </c>
      <c r="CJ95" s="38">
        <f t="shared" si="88"/>
        <v>19.450000000000003</v>
      </c>
      <c r="CR95" s="38">
        <f t="shared" si="89"/>
        <v>0.7123985374847194</v>
      </c>
      <c r="CS95" s="39">
        <f t="shared" si="90"/>
        <v>-10</v>
      </c>
    </row>
    <row r="96" spans="1:97" ht="12.75">
      <c r="A96" s="4" t="s">
        <v>72</v>
      </c>
      <c r="B96" s="4" t="s">
        <v>2</v>
      </c>
      <c r="C96" s="5" t="s">
        <v>91</v>
      </c>
      <c r="D96" s="4"/>
      <c r="E96" s="4" t="s">
        <v>49</v>
      </c>
      <c r="F96" s="4" t="s">
        <v>92</v>
      </c>
      <c r="G96">
        <v>6.3</v>
      </c>
      <c r="H96">
        <v>18.8</v>
      </c>
      <c r="I96">
        <v>16.9</v>
      </c>
      <c r="J96">
        <v>12.7</v>
      </c>
      <c r="K96">
        <v>12</v>
      </c>
      <c r="L96">
        <v>8.1</v>
      </c>
      <c r="M96">
        <v>9</v>
      </c>
      <c r="N96">
        <v>12.4</v>
      </c>
      <c r="O96">
        <v>10.7</v>
      </c>
      <c r="P96">
        <v>13.4</v>
      </c>
      <c r="Q96">
        <v>14.4</v>
      </c>
      <c r="R96">
        <v>9.5</v>
      </c>
      <c r="S96">
        <v>13.3</v>
      </c>
      <c r="T96">
        <v>14.8</v>
      </c>
      <c r="U96">
        <v>16.7</v>
      </c>
      <c r="V96">
        <v>18.1</v>
      </c>
      <c r="W96">
        <v>16.4</v>
      </c>
      <c r="X96">
        <v>16.3</v>
      </c>
      <c r="Y96">
        <v>14.3</v>
      </c>
      <c r="AA96">
        <v>11.2</v>
      </c>
      <c r="AC96" s="38">
        <f t="shared" si="46"/>
        <v>1</v>
      </c>
      <c r="AD96" s="38">
        <f t="shared" si="47"/>
        <v>13.631578947368425</v>
      </c>
      <c r="AE96" s="38"/>
      <c r="AF96" s="38">
        <f t="shared" si="48"/>
        <v>0</v>
      </c>
      <c r="AG96" s="38">
        <f t="shared" si="49"/>
        <v>0</v>
      </c>
      <c r="AH96" s="38">
        <f t="shared" si="50"/>
        <v>0</v>
      </c>
      <c r="AI96" s="38">
        <f t="shared" si="51"/>
        <v>0</v>
      </c>
      <c r="AJ96" s="38"/>
      <c r="AK96" s="38">
        <f t="shared" si="52"/>
        <v>0</v>
      </c>
      <c r="AL96" s="38">
        <f t="shared" si="53"/>
        <v>0</v>
      </c>
      <c r="AM96" s="38">
        <f t="shared" si="54"/>
        <v>0</v>
      </c>
      <c r="AN96" s="38">
        <f t="shared" si="55"/>
        <v>0</v>
      </c>
      <c r="AO96" s="38"/>
      <c r="AP96" s="38">
        <f t="shared" si="56"/>
        <v>0</v>
      </c>
      <c r="AQ96" s="38">
        <f t="shared" si="57"/>
        <v>0</v>
      </c>
      <c r="AR96" s="38">
        <f t="shared" si="58"/>
        <v>0</v>
      </c>
      <c r="AS96" s="38">
        <f t="shared" si="59"/>
        <v>0</v>
      </c>
      <c r="AT96" s="38">
        <f t="shared" si="60"/>
        <v>0</v>
      </c>
      <c r="AU96" s="38"/>
      <c r="AV96" s="38">
        <f t="shared" si="61"/>
        <v>0</v>
      </c>
      <c r="AW96" s="38">
        <f t="shared" si="62"/>
        <v>1</v>
      </c>
      <c r="AX96" s="38">
        <f t="shared" si="63"/>
        <v>1</v>
      </c>
      <c r="AY96" s="38">
        <f t="shared" si="64"/>
        <v>1</v>
      </c>
      <c r="AZ96" s="38">
        <f t="shared" si="65"/>
        <v>0</v>
      </c>
      <c r="BA96" s="38">
        <f t="shared" si="66"/>
        <v>0</v>
      </c>
      <c r="BB96" s="38">
        <f t="shared" si="67"/>
        <v>0</v>
      </c>
      <c r="BC96" s="38">
        <f t="shared" si="68"/>
        <v>0</v>
      </c>
      <c r="BD96" s="38">
        <f t="shared" si="69"/>
        <v>3</v>
      </c>
      <c r="BE96" s="38"/>
      <c r="BF96" s="38"/>
      <c r="BG96" s="39">
        <f t="shared" si="70"/>
        <v>0.08365504915102771</v>
      </c>
      <c r="BH96" s="39">
        <f t="shared" si="71"/>
        <v>0.023851429849439595</v>
      </c>
      <c r="BI96" s="39">
        <f t="shared" si="72"/>
        <v>0.15443908135390988</v>
      </c>
      <c r="BJ96" s="38"/>
      <c r="BK96" s="38"/>
      <c r="BL96" s="38"/>
      <c r="BM96" s="38">
        <f t="shared" si="73"/>
        <v>-2</v>
      </c>
      <c r="BN96" s="38">
        <f t="shared" si="74"/>
        <v>0</v>
      </c>
      <c r="BO96" s="38">
        <f t="shared" si="75"/>
        <v>0</v>
      </c>
      <c r="BP96" s="38">
        <f t="shared" si="76"/>
        <v>0</v>
      </c>
      <c r="BQ96" s="38">
        <f t="shared" si="77"/>
        <v>0</v>
      </c>
      <c r="BR96" s="38">
        <f t="shared" si="78"/>
        <v>0</v>
      </c>
      <c r="BS96" s="38">
        <f t="shared" si="79"/>
        <v>0</v>
      </c>
      <c r="BT96" s="38">
        <f t="shared" si="80"/>
        <v>0</v>
      </c>
      <c r="BU96" s="38">
        <f t="shared" si="81"/>
        <v>3</v>
      </c>
      <c r="BV96" s="40">
        <f t="shared" si="82"/>
        <v>-1</v>
      </c>
      <c r="BW96" s="40">
        <f t="shared" si="83"/>
        <v>0</v>
      </c>
      <c r="BX96" s="40">
        <f t="shared" si="84"/>
        <v>0</v>
      </c>
      <c r="BY96" s="38">
        <f t="shared" si="85"/>
        <v>0</v>
      </c>
      <c r="BZ96" s="37"/>
      <c r="CA96" s="37"/>
      <c r="CB96" s="37"/>
      <c r="CC96" s="37"/>
      <c r="CD96" s="37"/>
      <c r="CE96" s="37"/>
      <c r="CF96" s="37"/>
      <c r="CG96" s="37"/>
      <c r="CH96" s="37">
        <f t="shared" si="86"/>
        <v>0</v>
      </c>
      <c r="CI96" s="38">
        <f t="shared" si="87"/>
        <v>0</v>
      </c>
      <c r="CJ96" s="38">
        <f t="shared" si="88"/>
        <v>11.2</v>
      </c>
      <c r="CR96" s="38">
        <f t="shared" si="89"/>
        <v>0.6023842146973415</v>
      </c>
      <c r="CS96" s="39">
        <f t="shared" si="90"/>
        <v>-10</v>
      </c>
    </row>
    <row r="97" spans="1:97" ht="12.75">
      <c r="A97" s="4" t="s">
        <v>72</v>
      </c>
      <c r="B97" s="4" t="s">
        <v>2</v>
      </c>
      <c r="C97" s="5" t="s">
        <v>93</v>
      </c>
      <c r="D97" s="4"/>
      <c r="E97" s="4" t="s">
        <v>8</v>
      </c>
      <c r="F97" s="4" t="s">
        <v>94</v>
      </c>
      <c r="G97">
        <v>6.3</v>
      </c>
      <c r="Q97">
        <v>12.5</v>
      </c>
      <c r="R97">
        <v>5</v>
      </c>
      <c r="S97">
        <v>4.4</v>
      </c>
      <c r="T97">
        <v>8</v>
      </c>
      <c r="U97">
        <v>16.3</v>
      </c>
      <c r="V97">
        <v>15</v>
      </c>
      <c r="W97">
        <v>16.2</v>
      </c>
      <c r="X97">
        <v>22.1</v>
      </c>
      <c r="Y97">
        <v>17.5</v>
      </c>
      <c r="Z97">
        <v>18.4</v>
      </c>
      <c r="AA97">
        <v>16.7</v>
      </c>
      <c r="AC97" s="38">
        <f t="shared" si="46"/>
        <v>9</v>
      </c>
      <c r="AD97" s="38">
        <f t="shared" si="47"/>
        <v>13.827272727272726</v>
      </c>
      <c r="AE97" s="38"/>
      <c r="AF97" s="38">
        <f t="shared" si="48"/>
        <v>5</v>
      </c>
      <c r="AG97" s="38">
        <f t="shared" si="49"/>
        <v>5</v>
      </c>
      <c r="AH97" s="38">
        <f t="shared" si="50"/>
        <v>0</v>
      </c>
      <c r="AI97" s="38">
        <f t="shared" si="51"/>
        <v>10</v>
      </c>
      <c r="AJ97" s="38"/>
      <c r="AK97" s="38">
        <f t="shared" si="52"/>
        <v>0</v>
      </c>
      <c r="AL97" s="38">
        <f t="shared" si="53"/>
        <v>0</v>
      </c>
      <c r="AM97" s="38">
        <f t="shared" si="54"/>
        <v>0</v>
      </c>
      <c r="AN97" s="38">
        <f t="shared" si="55"/>
        <v>0</v>
      </c>
      <c r="AO97" s="38"/>
      <c r="AP97" s="38">
        <f t="shared" si="56"/>
        <v>0</v>
      </c>
      <c r="AQ97" s="38">
        <f t="shared" si="57"/>
        <v>0</v>
      </c>
      <c r="AR97" s="38">
        <f t="shared" si="58"/>
        <v>0</v>
      </c>
      <c r="AS97" s="38">
        <f t="shared" si="59"/>
        <v>0</v>
      </c>
      <c r="AT97" s="38">
        <f t="shared" si="60"/>
        <v>0</v>
      </c>
      <c r="AU97" s="38"/>
      <c r="AV97" s="38">
        <f t="shared" si="61"/>
      </c>
      <c r="AW97" s="38">
        <f t="shared" si="62"/>
      </c>
      <c r="AX97" s="38">
        <f t="shared" si="63"/>
        <v>0</v>
      </c>
      <c r="AY97" s="38">
        <f t="shared" si="64"/>
        <v>1</v>
      </c>
      <c r="AZ97" s="38">
        <f t="shared" si="65"/>
        <v>1</v>
      </c>
      <c r="BA97" s="38">
        <f t="shared" si="66"/>
        <v>0</v>
      </c>
      <c r="BB97" s="38">
        <f t="shared" si="67"/>
        <v>0</v>
      </c>
      <c r="BC97" s="38">
        <f t="shared" si="68"/>
        <v>0</v>
      </c>
      <c r="BD97" s="38">
        <f t="shared" si="69"/>
        <v>2</v>
      </c>
      <c r="BE97" s="38"/>
      <c r="BF97" s="38"/>
      <c r="BG97" s="39">
        <f t="shared" si="70"/>
        <v>1.290909090909091</v>
      </c>
      <c r="BH97" s="39">
        <f t="shared" si="71"/>
        <v>0.5610555546280682</v>
      </c>
      <c r="BI97" s="39">
        <f t="shared" si="72"/>
        <v>0.7490364174244589</v>
      </c>
      <c r="BJ97" s="38"/>
      <c r="BK97" s="38"/>
      <c r="BL97" s="38"/>
      <c r="BM97" s="38">
        <f t="shared" si="73"/>
        <v>-18</v>
      </c>
      <c r="BN97" s="38">
        <f t="shared" si="74"/>
        <v>10</v>
      </c>
      <c r="BO97" s="38">
        <f t="shared" si="75"/>
        <v>0</v>
      </c>
      <c r="BP97" s="38">
        <f t="shared" si="76"/>
        <v>0</v>
      </c>
      <c r="BQ97" s="38">
        <f t="shared" si="77"/>
        <v>0</v>
      </c>
      <c r="BR97" s="38">
        <f t="shared" si="78"/>
        <v>0</v>
      </c>
      <c r="BS97" s="38">
        <f t="shared" si="79"/>
        <v>0</v>
      </c>
      <c r="BT97" s="38">
        <f t="shared" si="80"/>
        <v>0</v>
      </c>
      <c r="BU97" s="38">
        <f t="shared" si="81"/>
        <v>2</v>
      </c>
      <c r="BV97" s="40">
        <f t="shared" si="82"/>
        <v>0</v>
      </c>
      <c r="BW97" s="40">
        <f t="shared" si="83"/>
        <v>7.5</v>
      </c>
      <c r="BX97" s="40">
        <f t="shared" si="84"/>
        <v>15</v>
      </c>
      <c r="BY97" s="38">
        <f t="shared" si="85"/>
        <v>16.5</v>
      </c>
      <c r="BZ97" s="37"/>
      <c r="CA97" s="37"/>
      <c r="CB97" s="37"/>
      <c r="CC97" s="37"/>
      <c r="CD97" s="37"/>
      <c r="CE97" s="37"/>
      <c r="CF97" s="37"/>
      <c r="CG97" s="37"/>
      <c r="CH97" s="37">
        <f t="shared" si="86"/>
        <v>1</v>
      </c>
      <c r="CI97" s="38">
        <f t="shared" si="87"/>
        <v>0</v>
      </c>
      <c r="CJ97" s="38">
        <f t="shared" si="88"/>
        <v>17.549999999999997</v>
      </c>
      <c r="CR97" s="38">
        <f t="shared" si="89"/>
        <v>0.7490364174244589</v>
      </c>
      <c r="CS97" s="39">
        <f t="shared" si="90"/>
        <v>-10</v>
      </c>
    </row>
    <row r="98" spans="1:97" ht="12.75">
      <c r="A98" s="4" t="s">
        <v>72</v>
      </c>
      <c r="B98" s="4" t="s">
        <v>2</v>
      </c>
      <c r="C98" s="5" t="s">
        <v>93</v>
      </c>
      <c r="D98" s="4"/>
      <c r="E98" s="4" t="s">
        <v>49</v>
      </c>
      <c r="F98" s="4" t="s">
        <v>94</v>
      </c>
      <c r="G98">
        <v>6.3</v>
      </c>
      <c r="H98">
        <v>22.8</v>
      </c>
      <c r="I98">
        <v>15.2</v>
      </c>
      <c r="J98">
        <v>13.2</v>
      </c>
      <c r="K98">
        <v>11.5</v>
      </c>
      <c r="L98">
        <v>4.9</v>
      </c>
      <c r="M98">
        <v>12</v>
      </c>
      <c r="N98">
        <v>14.9</v>
      </c>
      <c r="O98">
        <v>10.2</v>
      </c>
      <c r="P98">
        <v>15.4</v>
      </c>
      <c r="Q98">
        <v>9.7</v>
      </c>
      <c r="R98">
        <v>9.7</v>
      </c>
      <c r="S98">
        <v>14.2</v>
      </c>
      <c r="T98">
        <v>12.8</v>
      </c>
      <c r="U98">
        <v>18.4</v>
      </c>
      <c r="V98">
        <v>16.9</v>
      </c>
      <c r="W98">
        <v>15.7</v>
      </c>
      <c r="X98">
        <v>15.3</v>
      </c>
      <c r="Y98">
        <v>13.6</v>
      </c>
      <c r="AA98">
        <v>11.1</v>
      </c>
      <c r="AC98" s="38">
        <f t="shared" si="46"/>
        <v>1</v>
      </c>
      <c r="AD98" s="38">
        <f t="shared" si="47"/>
        <v>13.552631578947368</v>
      </c>
      <c r="AE98" s="38"/>
      <c r="AF98" s="38">
        <f t="shared" si="48"/>
        <v>0</v>
      </c>
      <c r="AG98" s="38">
        <f t="shared" si="49"/>
        <v>0</v>
      </c>
      <c r="AH98" s="38">
        <f t="shared" si="50"/>
        <v>0</v>
      </c>
      <c r="AI98" s="38">
        <f t="shared" si="51"/>
        <v>0</v>
      </c>
      <c r="AJ98" s="38"/>
      <c r="AK98" s="38">
        <f t="shared" si="52"/>
        <v>0</v>
      </c>
      <c r="AL98" s="38">
        <f t="shared" si="53"/>
        <v>0</v>
      </c>
      <c r="AM98" s="38">
        <f t="shared" si="54"/>
        <v>0</v>
      </c>
      <c r="AN98" s="38">
        <f t="shared" si="55"/>
        <v>0</v>
      </c>
      <c r="AO98" s="38"/>
      <c r="AP98" s="38">
        <f t="shared" si="56"/>
        <v>0</v>
      </c>
      <c r="AQ98" s="38">
        <f t="shared" si="57"/>
        <v>0</v>
      </c>
      <c r="AR98" s="38">
        <f t="shared" si="58"/>
        <v>0</v>
      </c>
      <c r="AS98" s="38">
        <f t="shared" si="59"/>
        <v>0</v>
      </c>
      <c r="AT98" s="38">
        <f t="shared" si="60"/>
        <v>0</v>
      </c>
      <c r="AU98" s="38"/>
      <c r="AV98" s="38">
        <f t="shared" si="61"/>
        <v>0</v>
      </c>
      <c r="AW98" s="38">
        <f t="shared" si="62"/>
        <v>1</v>
      </c>
      <c r="AX98" s="38">
        <f t="shared" si="63"/>
        <v>0</v>
      </c>
      <c r="AY98" s="38">
        <f t="shared" si="64"/>
        <v>1</v>
      </c>
      <c r="AZ98" s="38">
        <f t="shared" si="65"/>
        <v>0</v>
      </c>
      <c r="BA98" s="38">
        <f t="shared" si="66"/>
        <v>0</v>
      </c>
      <c r="BB98" s="38">
        <f t="shared" si="67"/>
        <v>0</v>
      </c>
      <c r="BC98" s="38">
        <f t="shared" si="68"/>
        <v>0</v>
      </c>
      <c r="BD98" s="38">
        <f t="shared" si="69"/>
        <v>2</v>
      </c>
      <c r="BE98" s="38"/>
      <c r="BF98" s="38"/>
      <c r="BG98" s="39">
        <f t="shared" si="70"/>
        <v>0.0016085790884718234</v>
      </c>
      <c r="BH98" s="39">
        <f t="shared" si="71"/>
        <v>5.742669267329965E-06</v>
      </c>
      <c r="BI98" s="39">
        <f t="shared" si="72"/>
        <v>0.0023963867107230346</v>
      </c>
      <c r="BJ98" s="38"/>
      <c r="BK98" s="38"/>
      <c r="BL98" s="38"/>
      <c r="BM98" s="38">
        <f t="shared" si="73"/>
        <v>-2</v>
      </c>
      <c r="BN98" s="38">
        <f t="shared" si="74"/>
        <v>0</v>
      </c>
      <c r="BO98" s="38">
        <f t="shared" si="75"/>
        <v>0</v>
      </c>
      <c r="BP98" s="38">
        <f t="shared" si="76"/>
        <v>0</v>
      </c>
      <c r="BQ98" s="38">
        <f t="shared" si="77"/>
        <v>0</v>
      </c>
      <c r="BR98" s="38">
        <f t="shared" si="78"/>
        <v>0</v>
      </c>
      <c r="BS98" s="38">
        <f t="shared" si="79"/>
        <v>0</v>
      </c>
      <c r="BT98" s="38">
        <f t="shared" si="80"/>
        <v>0</v>
      </c>
      <c r="BU98" s="38">
        <f t="shared" si="81"/>
        <v>2</v>
      </c>
      <c r="BV98" s="40">
        <f t="shared" si="82"/>
        <v>-1</v>
      </c>
      <c r="BW98" s="40">
        <f t="shared" si="83"/>
        <v>0</v>
      </c>
      <c r="BX98" s="40">
        <f t="shared" si="84"/>
        <v>0</v>
      </c>
      <c r="BY98" s="38">
        <f t="shared" si="85"/>
        <v>-1</v>
      </c>
      <c r="BZ98" s="37"/>
      <c r="CA98" s="37"/>
      <c r="CB98" s="37"/>
      <c r="CC98" s="37"/>
      <c r="CD98" s="37"/>
      <c r="CE98" s="37"/>
      <c r="CF98" s="37"/>
      <c r="CG98" s="37"/>
      <c r="CH98" s="37">
        <f t="shared" si="86"/>
        <v>0</v>
      </c>
      <c r="CI98" s="38">
        <f t="shared" si="87"/>
        <v>0</v>
      </c>
      <c r="CJ98" s="38">
        <f t="shared" si="88"/>
        <v>11.1</v>
      </c>
      <c r="CR98" s="38">
        <f t="shared" si="89"/>
        <v>0.4497578974791249</v>
      </c>
      <c r="CS98" s="39">
        <f t="shared" si="90"/>
        <v>-10</v>
      </c>
    </row>
    <row r="99" spans="1:97" ht="12.75">
      <c r="A99" s="4" t="s">
        <v>72</v>
      </c>
      <c r="B99" s="4" t="s">
        <v>2</v>
      </c>
      <c r="C99" s="5" t="s">
        <v>95</v>
      </c>
      <c r="D99" s="4"/>
      <c r="E99" s="4" t="s">
        <v>8</v>
      </c>
      <c r="F99" s="4" t="s">
        <v>96</v>
      </c>
      <c r="G99">
        <v>6.3</v>
      </c>
      <c r="H99">
        <v>7.3</v>
      </c>
      <c r="Q99">
        <v>1.3</v>
      </c>
      <c r="R99">
        <v>2.6</v>
      </c>
      <c r="S99">
        <v>2.3</v>
      </c>
      <c r="U99">
        <v>14.5</v>
      </c>
      <c r="V99">
        <v>16</v>
      </c>
      <c r="W99">
        <v>15.6</v>
      </c>
      <c r="X99">
        <v>13.4</v>
      </c>
      <c r="Y99">
        <v>13.2</v>
      </c>
      <c r="Z99">
        <v>11</v>
      </c>
      <c r="AA99">
        <v>11.8</v>
      </c>
      <c r="AC99" s="38">
        <f t="shared" si="46"/>
        <v>9</v>
      </c>
      <c r="AD99" s="38">
        <f t="shared" si="47"/>
        <v>9.909090909090908</v>
      </c>
      <c r="AE99" s="38"/>
      <c r="AF99" s="38">
        <f t="shared" si="48"/>
        <v>0</v>
      </c>
      <c r="AG99" s="38">
        <f t="shared" si="49"/>
        <v>0</v>
      </c>
      <c r="AH99" s="38">
        <f t="shared" si="50"/>
        <v>0</v>
      </c>
      <c r="AI99" s="38">
        <f t="shared" si="51"/>
        <v>0</v>
      </c>
      <c r="AJ99" s="38"/>
      <c r="AK99" s="38">
        <f t="shared" si="52"/>
        <v>0</v>
      </c>
      <c r="AL99" s="38">
        <f t="shared" si="53"/>
        <v>0</v>
      </c>
      <c r="AM99" s="38">
        <f t="shared" si="54"/>
        <v>0</v>
      </c>
      <c r="AN99" s="38">
        <f t="shared" si="55"/>
        <v>0</v>
      </c>
      <c r="AO99" s="38"/>
      <c r="AP99" s="38">
        <f t="shared" si="56"/>
        <v>0</v>
      </c>
      <c r="AQ99" s="38">
        <f t="shared" si="57"/>
        <v>0</v>
      </c>
      <c r="AR99" s="38">
        <f t="shared" si="58"/>
        <v>0</v>
      </c>
      <c r="AS99" s="38">
        <f t="shared" si="59"/>
        <v>0</v>
      </c>
      <c r="AT99" s="38">
        <f t="shared" si="60"/>
        <v>0</v>
      </c>
      <c r="AU99" s="38"/>
      <c r="AV99" s="38">
        <f t="shared" si="61"/>
      </c>
      <c r="AW99" s="38">
        <f t="shared" si="62"/>
      </c>
      <c r="AX99" s="38">
        <f t="shared" si="63"/>
        <v>1</v>
      </c>
      <c r="AY99" s="38">
        <f t="shared" si="64"/>
        <v>1</v>
      </c>
      <c r="AZ99" s="38">
        <f t="shared" si="65"/>
        <v>0</v>
      </c>
      <c r="BA99" s="38">
        <f t="shared" si="66"/>
        <v>0</v>
      </c>
      <c r="BB99" s="38">
        <f t="shared" si="67"/>
        <v>0</v>
      </c>
      <c r="BC99" s="38">
        <f t="shared" si="68"/>
        <v>0</v>
      </c>
      <c r="BD99" s="38">
        <f t="shared" si="69"/>
        <v>2</v>
      </c>
      <c r="BE99" s="38"/>
      <c r="BF99" s="38"/>
      <c r="BG99" s="39">
        <f t="shared" si="70"/>
        <v>0.5656073001887979</v>
      </c>
      <c r="BH99" s="39">
        <f t="shared" si="71"/>
        <v>0.2975808791766274</v>
      </c>
      <c r="BI99" s="39">
        <f t="shared" si="72"/>
        <v>0.5455097425130255</v>
      </c>
      <c r="BJ99" s="38"/>
      <c r="BK99" s="38"/>
      <c r="BL99" s="38"/>
      <c r="BM99" s="38">
        <f t="shared" si="73"/>
        <v>-18</v>
      </c>
      <c r="BN99" s="38">
        <f t="shared" si="74"/>
        <v>0</v>
      </c>
      <c r="BO99" s="38">
        <f t="shared" si="75"/>
        <v>0</v>
      </c>
      <c r="BP99" s="38">
        <f t="shared" si="76"/>
        <v>0</v>
      </c>
      <c r="BQ99" s="38">
        <f t="shared" si="77"/>
        <v>0</v>
      </c>
      <c r="BR99" s="38">
        <f t="shared" si="78"/>
        <v>0</v>
      </c>
      <c r="BS99" s="38">
        <f t="shared" si="79"/>
        <v>0</v>
      </c>
      <c r="BT99" s="38">
        <f t="shared" si="80"/>
        <v>0</v>
      </c>
      <c r="BU99" s="38">
        <f t="shared" si="81"/>
        <v>2</v>
      </c>
      <c r="BV99" s="40">
        <f t="shared" si="82"/>
        <v>0</v>
      </c>
      <c r="BW99" s="40">
        <f t="shared" si="83"/>
        <v>5</v>
      </c>
      <c r="BX99" s="40">
        <f t="shared" si="84"/>
        <v>10</v>
      </c>
      <c r="BY99" s="38">
        <f t="shared" si="85"/>
        <v>-1</v>
      </c>
      <c r="BZ99" s="37"/>
      <c r="CA99" s="37"/>
      <c r="CB99" s="37"/>
      <c r="CC99" s="37"/>
      <c r="CD99" s="37"/>
      <c r="CE99" s="37"/>
      <c r="CF99" s="37"/>
      <c r="CG99" s="37"/>
      <c r="CH99" s="37">
        <f t="shared" si="86"/>
        <v>0</v>
      </c>
      <c r="CI99" s="38">
        <f t="shared" si="87"/>
        <v>0</v>
      </c>
      <c r="CJ99" s="38">
        <f t="shared" si="88"/>
        <v>11.4</v>
      </c>
      <c r="CR99" s="38">
        <f t="shared" si="89"/>
        <v>0.706291489994648</v>
      </c>
      <c r="CS99" s="39">
        <f t="shared" si="90"/>
        <v>-10</v>
      </c>
    </row>
    <row r="100" spans="1:97" ht="12.75">
      <c r="A100" s="4" t="s">
        <v>72</v>
      </c>
      <c r="B100" s="4" t="s">
        <v>2</v>
      </c>
      <c r="C100" s="5" t="s">
        <v>97</v>
      </c>
      <c r="D100" s="4"/>
      <c r="E100" s="4" t="s">
        <v>8</v>
      </c>
      <c r="F100" s="4" t="s">
        <v>98</v>
      </c>
      <c r="G100">
        <v>6.3</v>
      </c>
      <c r="H100">
        <v>5</v>
      </c>
      <c r="I100">
        <v>2</v>
      </c>
      <c r="O100">
        <v>5.5</v>
      </c>
      <c r="P100">
        <v>1</v>
      </c>
      <c r="Q100">
        <v>2.2</v>
      </c>
      <c r="R100">
        <v>-2.7</v>
      </c>
      <c r="U100">
        <v>5.9</v>
      </c>
      <c r="V100">
        <v>20.7</v>
      </c>
      <c r="W100">
        <v>16.4</v>
      </c>
      <c r="X100">
        <v>15.1</v>
      </c>
      <c r="Y100">
        <v>10.3</v>
      </c>
      <c r="Z100">
        <v>8.7</v>
      </c>
      <c r="AA100">
        <v>7.5</v>
      </c>
      <c r="AC100" s="38">
        <f t="shared" si="46"/>
        <v>7</v>
      </c>
      <c r="AD100" s="38">
        <f t="shared" si="47"/>
        <v>7.507692307692308</v>
      </c>
      <c r="AE100" s="38"/>
      <c r="AF100" s="38">
        <f t="shared" si="48"/>
        <v>0</v>
      </c>
      <c r="AG100" s="38">
        <f t="shared" si="49"/>
        <v>0</v>
      </c>
      <c r="AH100" s="38">
        <f t="shared" si="50"/>
        <v>0</v>
      </c>
      <c r="AI100" s="38">
        <f t="shared" si="51"/>
        <v>0</v>
      </c>
      <c r="AJ100" s="38"/>
      <c r="AK100" s="38">
        <f t="shared" si="52"/>
        <v>0</v>
      </c>
      <c r="AL100" s="38">
        <f t="shared" si="53"/>
        <v>0</v>
      </c>
      <c r="AM100" s="38">
        <f t="shared" si="54"/>
        <v>0</v>
      </c>
      <c r="AN100" s="38">
        <f t="shared" si="55"/>
        <v>0</v>
      </c>
      <c r="AO100" s="38"/>
      <c r="AP100" s="38">
        <f t="shared" si="56"/>
        <v>0</v>
      </c>
      <c r="AQ100" s="38">
        <f t="shared" si="57"/>
        <v>0</v>
      </c>
      <c r="AR100" s="38">
        <f t="shared" si="58"/>
        <v>0</v>
      </c>
      <c r="AS100" s="38">
        <f t="shared" si="59"/>
        <v>0</v>
      </c>
      <c r="AT100" s="38">
        <f t="shared" si="60"/>
        <v>0</v>
      </c>
      <c r="AU100" s="38"/>
      <c r="AV100" s="38">
        <f t="shared" si="61"/>
      </c>
      <c r="AW100" s="38">
        <f t="shared" si="62"/>
      </c>
      <c r="AX100" s="38">
        <f t="shared" si="63"/>
        <v>0</v>
      </c>
      <c r="AY100" s="38">
        <f t="shared" si="64"/>
        <v>1</v>
      </c>
      <c r="AZ100" s="38">
        <f t="shared" si="65"/>
        <v>0</v>
      </c>
      <c r="BA100" s="38">
        <f t="shared" si="66"/>
        <v>0</v>
      </c>
      <c r="BB100" s="38">
        <f t="shared" si="67"/>
        <v>0</v>
      </c>
      <c r="BC100" s="38">
        <f t="shared" si="68"/>
        <v>0</v>
      </c>
      <c r="BD100" s="38">
        <f t="shared" si="69"/>
        <v>1</v>
      </c>
      <c r="BE100" s="38"/>
      <c r="BF100" s="38"/>
      <c r="BG100" s="39">
        <f t="shared" si="70"/>
        <v>0.5874277947672444</v>
      </c>
      <c r="BH100" s="39">
        <f t="shared" si="71"/>
        <v>0.2904428868520343</v>
      </c>
      <c r="BI100" s="39">
        <f t="shared" si="72"/>
        <v>0.5389275339524177</v>
      </c>
      <c r="BJ100" s="38"/>
      <c r="BK100" s="38"/>
      <c r="BL100" s="38"/>
      <c r="BM100" s="38">
        <f t="shared" si="73"/>
        <v>-14</v>
      </c>
      <c r="BN100" s="38">
        <f t="shared" si="74"/>
        <v>0</v>
      </c>
      <c r="BO100" s="38">
        <f t="shared" si="75"/>
        <v>0</v>
      </c>
      <c r="BP100" s="38">
        <f t="shared" si="76"/>
        <v>0</v>
      </c>
      <c r="BQ100" s="38">
        <f t="shared" si="77"/>
        <v>0</v>
      </c>
      <c r="BR100" s="38">
        <f t="shared" si="78"/>
        <v>0</v>
      </c>
      <c r="BS100" s="38">
        <f t="shared" si="79"/>
        <v>0</v>
      </c>
      <c r="BT100" s="38">
        <f t="shared" si="80"/>
        <v>0</v>
      </c>
      <c r="BU100" s="38">
        <f t="shared" si="81"/>
        <v>1</v>
      </c>
      <c r="BV100" s="40">
        <f t="shared" si="82"/>
        <v>0</v>
      </c>
      <c r="BW100" s="40">
        <f t="shared" si="83"/>
        <v>5</v>
      </c>
      <c r="BX100" s="40">
        <f t="shared" si="84"/>
        <v>10</v>
      </c>
      <c r="BY100" s="38">
        <f t="shared" si="85"/>
        <v>2</v>
      </c>
      <c r="BZ100" s="37"/>
      <c r="CA100" s="37"/>
      <c r="CB100" s="37"/>
      <c r="CC100" s="37"/>
      <c r="CD100" s="37"/>
      <c r="CE100" s="37"/>
      <c r="CF100" s="37"/>
      <c r="CG100" s="37"/>
      <c r="CH100" s="37">
        <f t="shared" si="86"/>
        <v>0</v>
      </c>
      <c r="CI100" s="38">
        <f t="shared" si="87"/>
        <v>0</v>
      </c>
      <c r="CJ100" s="38">
        <f t="shared" si="88"/>
        <v>8.1</v>
      </c>
      <c r="CR100" s="38">
        <f t="shared" si="89"/>
        <v>0.5587736597127752</v>
      </c>
      <c r="CS100" s="39">
        <f t="shared" si="90"/>
        <v>-10</v>
      </c>
    </row>
    <row r="101" spans="1:97" ht="12.75">
      <c r="A101" s="4" t="s">
        <v>72</v>
      </c>
      <c r="B101" s="4" t="s">
        <v>2</v>
      </c>
      <c r="C101" s="5" t="s">
        <v>99</v>
      </c>
      <c r="D101" s="4"/>
      <c r="E101" s="4" t="s">
        <v>8</v>
      </c>
      <c r="F101" s="4" t="s">
        <v>100</v>
      </c>
      <c r="G101">
        <v>6.3</v>
      </c>
      <c r="K101">
        <v>3</v>
      </c>
      <c r="L101">
        <v>12.5</v>
      </c>
      <c r="M101">
        <v>11.2</v>
      </c>
      <c r="N101">
        <v>16</v>
      </c>
      <c r="O101">
        <v>17.4</v>
      </c>
      <c r="P101">
        <v>14.7</v>
      </c>
      <c r="Q101">
        <v>19.7</v>
      </c>
      <c r="R101">
        <v>18.8</v>
      </c>
      <c r="S101">
        <v>15.3</v>
      </c>
      <c r="T101">
        <v>17.5</v>
      </c>
      <c r="U101">
        <v>15.1</v>
      </c>
      <c r="V101">
        <v>12.8</v>
      </c>
      <c r="W101">
        <v>16.2</v>
      </c>
      <c r="X101">
        <v>13</v>
      </c>
      <c r="Y101">
        <v>8.6</v>
      </c>
      <c r="Z101">
        <v>6.9</v>
      </c>
      <c r="AA101">
        <v>5</v>
      </c>
      <c r="AC101" s="38">
        <f t="shared" si="46"/>
        <v>3</v>
      </c>
      <c r="AD101" s="38">
        <f t="shared" si="47"/>
        <v>13.158823529411764</v>
      </c>
      <c r="AE101" s="38"/>
      <c r="AF101" s="38">
        <f t="shared" si="48"/>
        <v>0</v>
      </c>
      <c r="AG101" s="38">
        <f t="shared" si="49"/>
        <v>0</v>
      </c>
      <c r="AH101" s="38">
        <f t="shared" si="50"/>
        <v>0</v>
      </c>
      <c r="AI101" s="38">
        <f t="shared" si="51"/>
        <v>0</v>
      </c>
      <c r="AJ101" s="38"/>
      <c r="AK101" s="38">
        <f t="shared" si="52"/>
        <v>0</v>
      </c>
      <c r="AL101" s="38">
        <f t="shared" si="53"/>
        <v>0</v>
      </c>
      <c r="AM101" s="38">
        <f t="shared" si="54"/>
        <v>0</v>
      </c>
      <c r="AN101" s="38">
        <f t="shared" si="55"/>
        <v>0</v>
      </c>
      <c r="AO101" s="38"/>
      <c r="AP101" s="38">
        <f t="shared" si="56"/>
        <v>0</v>
      </c>
      <c r="AQ101" s="38">
        <f t="shared" si="57"/>
        <v>0</v>
      </c>
      <c r="AR101" s="38">
        <f t="shared" si="58"/>
        <v>0</v>
      </c>
      <c r="AS101" s="38">
        <f t="shared" si="59"/>
        <v>0</v>
      </c>
      <c r="AT101" s="38">
        <f t="shared" si="60"/>
        <v>0</v>
      </c>
      <c r="AU101" s="38"/>
      <c r="AV101" s="38">
        <f t="shared" si="61"/>
        <v>1</v>
      </c>
      <c r="AW101" s="38">
        <f t="shared" si="62"/>
        <v>1</v>
      </c>
      <c r="AX101" s="38">
        <f t="shared" si="63"/>
        <v>1</v>
      </c>
      <c r="AY101" s="38">
        <f t="shared" si="64"/>
        <v>0</v>
      </c>
      <c r="AZ101" s="38">
        <f t="shared" si="65"/>
        <v>0</v>
      </c>
      <c r="BA101" s="38">
        <f t="shared" si="66"/>
        <v>0</v>
      </c>
      <c r="BB101" s="38">
        <f t="shared" si="67"/>
        <v>0</v>
      </c>
      <c r="BC101" s="38">
        <f t="shared" si="68"/>
        <v>0</v>
      </c>
      <c r="BD101" s="38">
        <f t="shared" si="69"/>
        <v>3</v>
      </c>
      <c r="BE101" s="38"/>
      <c r="BF101" s="38"/>
      <c r="BG101" s="39">
        <f t="shared" si="70"/>
        <v>-0.18333333333333326</v>
      </c>
      <c r="BH101" s="39">
        <f t="shared" si="71"/>
        <v>0.03670187922773761</v>
      </c>
      <c r="BI101" s="39">
        <f t="shared" si="72"/>
        <v>-0.19157734528836548</v>
      </c>
      <c r="BJ101" s="38"/>
      <c r="BK101" s="38"/>
      <c r="BL101" s="38"/>
      <c r="BM101" s="38">
        <f t="shared" si="73"/>
        <v>-6</v>
      </c>
      <c r="BN101" s="38">
        <f t="shared" si="74"/>
        <v>0</v>
      </c>
      <c r="BO101" s="38">
        <f t="shared" si="75"/>
        <v>0</v>
      </c>
      <c r="BP101" s="38">
        <f t="shared" si="76"/>
        <v>0</v>
      </c>
      <c r="BQ101" s="38">
        <f t="shared" si="77"/>
        <v>0</v>
      </c>
      <c r="BR101" s="38">
        <f t="shared" si="78"/>
        <v>0</v>
      </c>
      <c r="BS101" s="38">
        <f t="shared" si="79"/>
        <v>0</v>
      </c>
      <c r="BT101" s="38">
        <f t="shared" si="80"/>
        <v>0</v>
      </c>
      <c r="BU101" s="38">
        <f t="shared" si="81"/>
        <v>3</v>
      </c>
      <c r="BV101" s="40">
        <f t="shared" si="82"/>
        <v>-10</v>
      </c>
      <c r="BW101" s="40">
        <f t="shared" si="83"/>
        <v>0</v>
      </c>
      <c r="BX101" s="40">
        <f t="shared" si="84"/>
        <v>-10</v>
      </c>
      <c r="BY101" s="38">
        <f t="shared" si="85"/>
        <v>-23</v>
      </c>
      <c r="BZ101" s="37"/>
      <c r="CA101" s="37"/>
      <c r="CB101" s="37"/>
      <c r="CC101" s="37"/>
      <c r="CD101" s="37"/>
      <c r="CE101" s="37"/>
      <c r="CF101" s="37"/>
      <c r="CG101" s="37"/>
      <c r="CH101" s="37">
        <f t="shared" si="86"/>
        <v>0</v>
      </c>
      <c r="CI101" s="38">
        <f t="shared" si="87"/>
        <v>0</v>
      </c>
      <c r="CJ101" s="38">
        <f t="shared" si="88"/>
        <v>5.95</v>
      </c>
      <c r="CR101" s="38">
        <f t="shared" si="89"/>
        <v>-0.5378951487540262</v>
      </c>
      <c r="CS101" s="39">
        <f t="shared" si="90"/>
        <v>-10</v>
      </c>
    </row>
    <row r="102" spans="1:97" ht="12.75">
      <c r="A102" s="4" t="s">
        <v>72</v>
      </c>
      <c r="B102" s="4" t="s">
        <v>2</v>
      </c>
      <c r="C102" s="5" t="s">
        <v>99</v>
      </c>
      <c r="D102" s="4"/>
      <c r="E102" s="4" t="s">
        <v>49</v>
      </c>
      <c r="F102" s="4" t="s">
        <v>100</v>
      </c>
      <c r="G102">
        <v>6.3</v>
      </c>
      <c r="H102">
        <v>16.1</v>
      </c>
      <c r="I102">
        <v>9.9</v>
      </c>
      <c r="J102">
        <v>15.1</v>
      </c>
      <c r="K102">
        <v>16.6</v>
      </c>
      <c r="L102">
        <v>13.5</v>
      </c>
      <c r="M102">
        <v>13.4</v>
      </c>
      <c r="N102">
        <v>14.1</v>
      </c>
      <c r="O102">
        <v>13.4</v>
      </c>
      <c r="P102">
        <v>15.3</v>
      </c>
      <c r="Q102">
        <v>14.9</v>
      </c>
      <c r="R102">
        <v>13.2</v>
      </c>
      <c r="S102">
        <v>18</v>
      </c>
      <c r="T102">
        <v>16.2</v>
      </c>
      <c r="U102">
        <v>11.3</v>
      </c>
      <c r="V102">
        <v>15</v>
      </c>
      <c r="W102">
        <v>9.5</v>
      </c>
      <c r="X102">
        <v>15.7</v>
      </c>
      <c r="Y102">
        <v>5.2</v>
      </c>
      <c r="AA102">
        <v>11.1</v>
      </c>
      <c r="AC102" s="38">
        <f t="shared" si="46"/>
        <v>1</v>
      </c>
      <c r="AD102" s="38">
        <f t="shared" si="47"/>
        <v>13.552631578947368</v>
      </c>
      <c r="AE102" s="38"/>
      <c r="AF102" s="38">
        <f t="shared" si="48"/>
        <v>0</v>
      </c>
      <c r="AG102" s="38">
        <f t="shared" si="49"/>
        <v>0</v>
      </c>
      <c r="AH102" s="38">
        <f t="shared" si="50"/>
        <v>0</v>
      </c>
      <c r="AI102" s="38">
        <f t="shared" si="51"/>
        <v>0</v>
      </c>
      <c r="AJ102" s="38"/>
      <c r="AK102" s="38">
        <f t="shared" si="52"/>
        <v>0</v>
      </c>
      <c r="AL102" s="38">
        <f t="shared" si="53"/>
        <v>0</v>
      </c>
      <c r="AM102" s="38">
        <f t="shared" si="54"/>
        <v>0</v>
      </c>
      <c r="AN102" s="38">
        <f t="shared" si="55"/>
        <v>0</v>
      </c>
      <c r="AO102" s="38"/>
      <c r="AP102" s="38">
        <f t="shared" si="56"/>
        <v>0</v>
      </c>
      <c r="AQ102" s="38">
        <f t="shared" si="57"/>
        <v>0</v>
      </c>
      <c r="AR102" s="38">
        <f t="shared" si="58"/>
        <v>0</v>
      </c>
      <c r="AS102" s="38">
        <f t="shared" si="59"/>
        <v>0</v>
      </c>
      <c r="AT102" s="38">
        <f t="shared" si="60"/>
        <v>0</v>
      </c>
      <c r="AU102" s="38"/>
      <c r="AV102" s="38">
        <f t="shared" si="61"/>
        <v>0</v>
      </c>
      <c r="AW102" s="38">
        <f t="shared" si="62"/>
        <v>1</v>
      </c>
      <c r="AX102" s="38">
        <f t="shared" si="63"/>
        <v>1</v>
      </c>
      <c r="AY102" s="38">
        <f t="shared" si="64"/>
        <v>0</v>
      </c>
      <c r="AZ102" s="38">
        <f t="shared" si="65"/>
        <v>0</v>
      </c>
      <c r="BA102" s="38">
        <f t="shared" si="66"/>
        <v>0</v>
      </c>
      <c r="BB102" s="38">
        <f t="shared" si="67"/>
        <v>1</v>
      </c>
      <c r="BC102" s="38">
        <f t="shared" si="68"/>
        <v>0</v>
      </c>
      <c r="BD102" s="38">
        <f t="shared" si="69"/>
        <v>3</v>
      </c>
      <c r="BE102" s="38"/>
      <c r="BF102" s="38"/>
      <c r="BG102" s="39">
        <f t="shared" si="70"/>
        <v>-0.18839142091152822</v>
      </c>
      <c r="BH102" s="39">
        <f t="shared" si="71"/>
        <v>0.12469636738869198</v>
      </c>
      <c r="BI102" s="39">
        <f t="shared" si="72"/>
        <v>-0.3531237281586894</v>
      </c>
      <c r="BJ102" s="38"/>
      <c r="BK102" s="38"/>
      <c r="BL102" s="38"/>
      <c r="BM102" s="38">
        <f t="shared" si="73"/>
        <v>-2</v>
      </c>
      <c r="BN102" s="38">
        <f t="shared" si="74"/>
        <v>0</v>
      </c>
      <c r="BO102" s="38">
        <f t="shared" si="75"/>
        <v>0</v>
      </c>
      <c r="BP102" s="38">
        <f t="shared" si="76"/>
        <v>0</v>
      </c>
      <c r="BQ102" s="38">
        <f t="shared" si="77"/>
        <v>0</v>
      </c>
      <c r="BR102" s="38">
        <f t="shared" si="78"/>
        <v>0</v>
      </c>
      <c r="BS102" s="38">
        <f t="shared" si="79"/>
        <v>0</v>
      </c>
      <c r="BT102" s="38">
        <f t="shared" si="80"/>
        <v>0</v>
      </c>
      <c r="BU102" s="38">
        <f t="shared" si="81"/>
        <v>3</v>
      </c>
      <c r="BV102" s="40">
        <f t="shared" si="82"/>
        <v>-10</v>
      </c>
      <c r="BW102" s="40">
        <f t="shared" si="83"/>
        <v>0</v>
      </c>
      <c r="BX102" s="40">
        <f t="shared" si="84"/>
        <v>-10</v>
      </c>
      <c r="BY102" s="38">
        <f t="shared" si="85"/>
        <v>-19</v>
      </c>
      <c r="BZ102" s="37"/>
      <c r="CA102" s="37"/>
      <c r="CB102" s="37"/>
      <c r="CC102" s="37"/>
      <c r="CD102" s="37"/>
      <c r="CE102" s="37"/>
      <c r="CF102" s="37"/>
      <c r="CG102" s="37"/>
      <c r="CH102" s="37">
        <f t="shared" si="86"/>
        <v>0</v>
      </c>
      <c r="CI102" s="38">
        <f t="shared" si="87"/>
        <v>0</v>
      </c>
      <c r="CJ102" s="38">
        <f t="shared" si="88"/>
        <v>11.1</v>
      </c>
      <c r="CR102" s="38">
        <f t="shared" si="89"/>
        <v>-0.4050779715393309</v>
      </c>
      <c r="CS102" s="39">
        <f t="shared" si="90"/>
        <v>-10</v>
      </c>
    </row>
    <row r="103" spans="1:97" ht="12.75">
      <c r="A103" s="4" t="s">
        <v>72</v>
      </c>
      <c r="B103" s="4" t="s">
        <v>2</v>
      </c>
      <c r="C103" s="5" t="s">
        <v>103</v>
      </c>
      <c r="D103" s="4"/>
      <c r="E103" s="4" t="s">
        <v>8</v>
      </c>
      <c r="F103" s="4" t="s">
        <v>104</v>
      </c>
      <c r="G103">
        <v>6.3</v>
      </c>
      <c r="K103">
        <v>7.4</v>
      </c>
      <c r="L103">
        <v>11.6</v>
      </c>
      <c r="M103">
        <v>17.7</v>
      </c>
      <c r="N103">
        <v>16.8</v>
      </c>
      <c r="O103">
        <v>17.4</v>
      </c>
      <c r="P103">
        <v>15.4</v>
      </c>
      <c r="Q103">
        <v>12.8</v>
      </c>
      <c r="R103">
        <v>11.5</v>
      </c>
      <c r="S103">
        <v>13.2</v>
      </c>
      <c r="T103">
        <v>12.4</v>
      </c>
      <c r="U103">
        <v>13.5</v>
      </c>
      <c r="V103">
        <v>14</v>
      </c>
      <c r="W103">
        <v>13.1</v>
      </c>
      <c r="X103">
        <v>13.8</v>
      </c>
      <c r="Y103">
        <v>14.3</v>
      </c>
      <c r="Z103">
        <v>13.3</v>
      </c>
      <c r="AA103">
        <v>14.1</v>
      </c>
      <c r="AC103" s="38">
        <f t="shared" si="46"/>
        <v>3</v>
      </c>
      <c r="AD103" s="38">
        <f t="shared" si="47"/>
        <v>13.664705882352944</v>
      </c>
      <c r="AE103" s="38"/>
      <c r="AF103" s="38">
        <f t="shared" si="48"/>
        <v>0</v>
      </c>
      <c r="AG103" s="38">
        <f t="shared" si="49"/>
        <v>0</v>
      </c>
      <c r="AH103" s="38">
        <f t="shared" si="50"/>
        <v>0</v>
      </c>
      <c r="AI103" s="38">
        <f t="shared" si="51"/>
        <v>0</v>
      </c>
      <c r="AJ103" s="38"/>
      <c r="AK103" s="38">
        <f t="shared" si="52"/>
        <v>0</v>
      </c>
      <c r="AL103" s="38">
        <f t="shared" si="53"/>
        <v>0</v>
      </c>
      <c r="AM103" s="38">
        <f t="shared" si="54"/>
        <v>0</v>
      </c>
      <c r="AN103" s="38">
        <f t="shared" si="55"/>
        <v>0</v>
      </c>
      <c r="AO103" s="38"/>
      <c r="AP103" s="38">
        <f t="shared" si="56"/>
        <v>0</v>
      </c>
      <c r="AQ103" s="38">
        <f t="shared" si="57"/>
        <v>0</v>
      </c>
      <c r="AR103" s="38">
        <f t="shared" si="58"/>
        <v>0</v>
      </c>
      <c r="AS103" s="38">
        <f t="shared" si="59"/>
        <v>0</v>
      </c>
      <c r="AT103" s="38">
        <f t="shared" si="60"/>
        <v>0</v>
      </c>
      <c r="AU103" s="38"/>
      <c r="AV103" s="38">
        <f t="shared" si="61"/>
        <v>1</v>
      </c>
      <c r="AW103" s="38">
        <f t="shared" si="62"/>
        <v>1</v>
      </c>
      <c r="AX103" s="38">
        <f t="shared" si="63"/>
        <v>0</v>
      </c>
      <c r="AY103" s="38">
        <f t="shared" si="64"/>
        <v>1</v>
      </c>
      <c r="AZ103" s="38">
        <f t="shared" si="65"/>
        <v>1</v>
      </c>
      <c r="BA103" s="38">
        <f t="shared" si="66"/>
        <v>1</v>
      </c>
      <c r="BB103" s="38">
        <f t="shared" si="67"/>
        <v>0</v>
      </c>
      <c r="BC103" s="38">
        <f t="shared" si="68"/>
        <v>0</v>
      </c>
      <c r="BD103" s="38">
        <f t="shared" si="69"/>
        <v>5</v>
      </c>
      <c r="BE103" s="38"/>
      <c r="BF103" s="38"/>
      <c r="BG103" s="39">
        <f t="shared" si="70"/>
        <v>0.026960784313725533</v>
      </c>
      <c r="BH103" s="39">
        <f t="shared" si="71"/>
        <v>0.0031204997751177136</v>
      </c>
      <c r="BI103" s="39">
        <f t="shared" si="72"/>
        <v>0.05586143370087912</v>
      </c>
      <c r="BJ103" s="38"/>
      <c r="BK103" s="38"/>
      <c r="BL103" s="38"/>
      <c r="BM103" s="38">
        <f t="shared" si="73"/>
        <v>-6</v>
      </c>
      <c r="BN103" s="38">
        <f t="shared" si="74"/>
        <v>0</v>
      </c>
      <c r="BO103" s="38">
        <f t="shared" si="75"/>
        <v>0</v>
      </c>
      <c r="BP103" s="38">
        <f t="shared" si="76"/>
        <v>0</v>
      </c>
      <c r="BQ103" s="38">
        <f t="shared" si="77"/>
        <v>0</v>
      </c>
      <c r="BR103" s="38">
        <f t="shared" si="78"/>
        <v>0</v>
      </c>
      <c r="BS103" s="38">
        <f t="shared" si="79"/>
        <v>0</v>
      </c>
      <c r="BT103" s="38">
        <f t="shared" si="80"/>
        <v>0</v>
      </c>
      <c r="BU103" s="38">
        <f t="shared" si="81"/>
        <v>5</v>
      </c>
      <c r="BV103" s="40">
        <f t="shared" si="82"/>
        <v>-1</v>
      </c>
      <c r="BW103" s="40">
        <f t="shared" si="83"/>
        <v>0</v>
      </c>
      <c r="BX103" s="40">
        <f t="shared" si="84"/>
        <v>0</v>
      </c>
      <c r="BY103" s="38">
        <f t="shared" si="85"/>
        <v>-2</v>
      </c>
      <c r="BZ103" s="37"/>
      <c r="CA103" s="37"/>
      <c r="CB103" s="37"/>
      <c r="CC103" s="37"/>
      <c r="CD103" s="37"/>
      <c r="CE103" s="37"/>
      <c r="CF103" s="37"/>
      <c r="CG103" s="37"/>
      <c r="CH103" s="37">
        <f t="shared" si="86"/>
        <v>0</v>
      </c>
      <c r="CI103" s="38">
        <f t="shared" si="87"/>
        <v>0</v>
      </c>
      <c r="CJ103" s="38">
        <f t="shared" si="88"/>
        <v>13.7</v>
      </c>
      <c r="CR103" s="38">
        <f t="shared" si="89"/>
        <v>-0.3137352330242785</v>
      </c>
      <c r="CS103" s="39">
        <f t="shared" si="90"/>
        <v>-10</v>
      </c>
    </row>
    <row r="104" spans="1:97" ht="12.75">
      <c r="A104" s="4" t="s">
        <v>72</v>
      </c>
      <c r="B104" s="4" t="s">
        <v>2</v>
      </c>
      <c r="C104" s="5" t="s">
        <v>103</v>
      </c>
      <c r="D104" s="4"/>
      <c r="E104" s="4" t="s">
        <v>49</v>
      </c>
      <c r="F104" s="4" t="s">
        <v>104</v>
      </c>
      <c r="G104">
        <v>6.3</v>
      </c>
      <c r="H104">
        <v>11.6</v>
      </c>
      <c r="I104">
        <v>18</v>
      </c>
      <c r="J104">
        <v>8.6</v>
      </c>
      <c r="K104">
        <v>11.7</v>
      </c>
      <c r="L104">
        <v>11.6</v>
      </c>
      <c r="M104">
        <v>18.3</v>
      </c>
      <c r="N104">
        <v>7.3</v>
      </c>
      <c r="O104">
        <v>15.8</v>
      </c>
      <c r="P104">
        <v>13.2</v>
      </c>
      <c r="Q104">
        <v>13.6</v>
      </c>
      <c r="R104">
        <v>15.5</v>
      </c>
      <c r="S104">
        <v>18</v>
      </c>
      <c r="T104">
        <v>16.3</v>
      </c>
      <c r="U104">
        <v>14.8</v>
      </c>
      <c r="V104">
        <v>16.9</v>
      </c>
      <c r="W104">
        <v>10</v>
      </c>
      <c r="X104">
        <v>16.6</v>
      </c>
      <c r="Y104">
        <v>10.7</v>
      </c>
      <c r="AA104">
        <v>11.1</v>
      </c>
      <c r="AC104" s="38">
        <f t="shared" si="46"/>
        <v>1</v>
      </c>
      <c r="AD104" s="38">
        <f t="shared" si="47"/>
        <v>13.663157894736843</v>
      </c>
      <c r="AE104" s="38"/>
      <c r="AF104" s="38">
        <f t="shared" si="48"/>
        <v>0</v>
      </c>
      <c r="AG104" s="38">
        <f t="shared" si="49"/>
        <v>0</v>
      </c>
      <c r="AH104" s="38">
        <f t="shared" si="50"/>
        <v>0</v>
      </c>
      <c r="AI104" s="38">
        <f t="shared" si="51"/>
        <v>0</v>
      </c>
      <c r="AJ104" s="38"/>
      <c r="AK104" s="38">
        <f t="shared" si="52"/>
        <v>0</v>
      </c>
      <c r="AL104" s="38">
        <f t="shared" si="53"/>
        <v>0</v>
      </c>
      <c r="AM104" s="38">
        <f t="shared" si="54"/>
        <v>0</v>
      </c>
      <c r="AN104" s="38">
        <f t="shared" si="55"/>
        <v>0</v>
      </c>
      <c r="AO104" s="38"/>
      <c r="AP104" s="38">
        <f t="shared" si="56"/>
        <v>0</v>
      </c>
      <c r="AQ104" s="38">
        <f t="shared" si="57"/>
        <v>0</v>
      </c>
      <c r="AR104" s="38">
        <f t="shared" si="58"/>
        <v>0</v>
      </c>
      <c r="AS104" s="38">
        <f t="shared" si="59"/>
        <v>0</v>
      </c>
      <c r="AT104" s="38">
        <f t="shared" si="60"/>
        <v>0</v>
      </c>
      <c r="AU104" s="38"/>
      <c r="AV104" s="38">
        <f t="shared" si="61"/>
        <v>0</v>
      </c>
      <c r="AW104" s="38">
        <f t="shared" si="62"/>
        <v>1</v>
      </c>
      <c r="AX104" s="38">
        <f t="shared" si="63"/>
        <v>1</v>
      </c>
      <c r="AY104" s="38">
        <f t="shared" si="64"/>
        <v>0</v>
      </c>
      <c r="AZ104" s="38">
        <f t="shared" si="65"/>
        <v>0</v>
      </c>
      <c r="BA104" s="38">
        <f t="shared" si="66"/>
        <v>0</v>
      </c>
      <c r="BB104" s="38">
        <f t="shared" si="67"/>
        <v>1</v>
      </c>
      <c r="BC104" s="38">
        <f t="shared" si="68"/>
        <v>0</v>
      </c>
      <c r="BD104" s="38">
        <f t="shared" si="69"/>
        <v>3</v>
      </c>
      <c r="BE104" s="38"/>
      <c r="BF104" s="38"/>
      <c r="BG104" s="39">
        <f t="shared" si="70"/>
        <v>0.04505808757819483</v>
      </c>
      <c r="BH104" s="39">
        <f t="shared" si="71"/>
        <v>0.005922698721759693</v>
      </c>
      <c r="BI104" s="39">
        <f t="shared" si="72"/>
        <v>0.076959071731406</v>
      </c>
      <c r="BJ104" s="38"/>
      <c r="BK104" s="38"/>
      <c r="BL104" s="38"/>
      <c r="BM104" s="38">
        <f t="shared" si="73"/>
        <v>-2</v>
      </c>
      <c r="BN104" s="38">
        <f t="shared" si="74"/>
        <v>0</v>
      </c>
      <c r="BO104" s="38">
        <f t="shared" si="75"/>
        <v>0</v>
      </c>
      <c r="BP104" s="38">
        <f t="shared" si="76"/>
        <v>0</v>
      </c>
      <c r="BQ104" s="38">
        <f t="shared" si="77"/>
        <v>0</v>
      </c>
      <c r="BR104" s="38">
        <f t="shared" si="78"/>
        <v>0</v>
      </c>
      <c r="BS104" s="38">
        <f t="shared" si="79"/>
        <v>0</v>
      </c>
      <c r="BT104" s="38">
        <f t="shared" si="80"/>
        <v>0</v>
      </c>
      <c r="BU104" s="38">
        <f t="shared" si="81"/>
        <v>3</v>
      </c>
      <c r="BV104" s="40">
        <f t="shared" si="82"/>
        <v>-1</v>
      </c>
      <c r="BW104" s="40">
        <f t="shared" si="83"/>
        <v>0</v>
      </c>
      <c r="BX104" s="40">
        <f t="shared" si="84"/>
        <v>0</v>
      </c>
      <c r="BY104" s="38">
        <f t="shared" si="85"/>
        <v>0</v>
      </c>
      <c r="BZ104" s="37"/>
      <c r="CA104" s="37"/>
      <c r="CB104" s="37"/>
      <c r="CC104" s="37"/>
      <c r="CD104" s="37"/>
      <c r="CE104" s="37"/>
      <c r="CF104" s="37"/>
      <c r="CG104" s="37"/>
      <c r="CH104" s="37">
        <f t="shared" si="86"/>
        <v>0</v>
      </c>
      <c r="CI104" s="38">
        <f t="shared" si="87"/>
        <v>0</v>
      </c>
      <c r="CJ104" s="38">
        <f t="shared" si="88"/>
        <v>11.1</v>
      </c>
      <c r="CR104" s="38">
        <f t="shared" si="89"/>
        <v>-0.06886911173453546</v>
      </c>
      <c r="CS104" s="39">
        <f t="shared" si="90"/>
        <v>-10</v>
      </c>
    </row>
    <row r="105" spans="1:97" ht="12.75">
      <c r="A105" s="4" t="s">
        <v>72</v>
      </c>
      <c r="B105" s="4" t="s">
        <v>2</v>
      </c>
      <c r="C105" s="5" t="s">
        <v>105</v>
      </c>
      <c r="D105" s="4"/>
      <c r="E105" s="4" t="s">
        <v>8</v>
      </c>
      <c r="F105" s="4" t="s">
        <v>106</v>
      </c>
      <c r="G105">
        <v>6.3</v>
      </c>
      <c r="K105">
        <v>4</v>
      </c>
      <c r="L105">
        <v>15</v>
      </c>
      <c r="M105">
        <v>18.4</v>
      </c>
      <c r="N105">
        <v>14.9</v>
      </c>
      <c r="O105">
        <v>16.7</v>
      </c>
      <c r="P105">
        <v>12.4</v>
      </c>
      <c r="Q105">
        <v>13.4</v>
      </c>
      <c r="R105">
        <v>13.5</v>
      </c>
      <c r="S105">
        <v>13.8</v>
      </c>
      <c r="T105">
        <v>12.1</v>
      </c>
      <c r="U105">
        <v>11.9</v>
      </c>
      <c r="V105">
        <v>14.4</v>
      </c>
      <c r="W105">
        <v>10.2</v>
      </c>
      <c r="X105">
        <v>13.5</v>
      </c>
      <c r="Y105">
        <v>16</v>
      </c>
      <c r="Z105">
        <v>13.2</v>
      </c>
      <c r="AA105">
        <v>15.7</v>
      </c>
      <c r="AC105" s="38">
        <f t="shared" si="46"/>
        <v>3</v>
      </c>
      <c r="AD105" s="38">
        <f t="shared" si="47"/>
        <v>13.476470588235294</v>
      </c>
      <c r="AE105" s="38"/>
      <c r="AF105" s="38">
        <f t="shared" si="48"/>
        <v>0</v>
      </c>
      <c r="AG105" s="38">
        <f t="shared" si="49"/>
        <v>0</v>
      </c>
      <c r="AH105" s="38">
        <f t="shared" si="50"/>
        <v>0</v>
      </c>
      <c r="AI105" s="38">
        <f t="shared" si="51"/>
        <v>0</v>
      </c>
      <c r="AJ105" s="38"/>
      <c r="AK105" s="38">
        <f t="shared" si="52"/>
        <v>0</v>
      </c>
      <c r="AL105" s="38">
        <f t="shared" si="53"/>
        <v>0</v>
      </c>
      <c r="AM105" s="38">
        <f t="shared" si="54"/>
        <v>0</v>
      </c>
      <c r="AN105" s="38">
        <f t="shared" si="55"/>
        <v>0</v>
      </c>
      <c r="AO105" s="38"/>
      <c r="AP105" s="38">
        <f t="shared" si="56"/>
        <v>0</v>
      </c>
      <c r="AQ105" s="38">
        <f t="shared" si="57"/>
        <v>0</v>
      </c>
      <c r="AR105" s="38">
        <f t="shared" si="58"/>
        <v>0</v>
      </c>
      <c r="AS105" s="38">
        <f t="shared" si="59"/>
        <v>0</v>
      </c>
      <c r="AT105" s="38">
        <f t="shared" si="60"/>
        <v>0</v>
      </c>
      <c r="AU105" s="38"/>
      <c r="AV105" s="38">
        <f t="shared" si="61"/>
        <v>1</v>
      </c>
      <c r="AW105" s="38">
        <f t="shared" si="62"/>
        <v>1</v>
      </c>
      <c r="AX105" s="38">
        <f t="shared" si="63"/>
        <v>0</v>
      </c>
      <c r="AY105" s="38">
        <f t="shared" si="64"/>
        <v>0</v>
      </c>
      <c r="AZ105" s="38">
        <f t="shared" si="65"/>
        <v>1</v>
      </c>
      <c r="BA105" s="38">
        <f t="shared" si="66"/>
        <v>1</v>
      </c>
      <c r="BB105" s="38">
        <f t="shared" si="67"/>
        <v>0</v>
      </c>
      <c r="BC105" s="38">
        <f t="shared" si="68"/>
        <v>0</v>
      </c>
      <c r="BD105" s="38">
        <f t="shared" si="69"/>
        <v>4</v>
      </c>
      <c r="BE105" s="38"/>
      <c r="BF105" s="38"/>
      <c r="BG105" s="39">
        <f t="shared" si="70"/>
        <v>0.08627450980392158</v>
      </c>
      <c r="BH105" s="39">
        <f t="shared" si="71"/>
        <v>0.019292620522824048</v>
      </c>
      <c r="BI105" s="39">
        <f t="shared" si="72"/>
        <v>0.13889787803571388</v>
      </c>
      <c r="BJ105" s="38"/>
      <c r="BK105" s="38"/>
      <c r="BL105" s="38"/>
      <c r="BM105" s="38">
        <f t="shared" si="73"/>
        <v>-6</v>
      </c>
      <c r="BN105" s="38">
        <f t="shared" si="74"/>
        <v>0</v>
      </c>
      <c r="BO105" s="38">
        <f t="shared" si="75"/>
        <v>0</v>
      </c>
      <c r="BP105" s="38">
        <f t="shared" si="76"/>
        <v>0</v>
      </c>
      <c r="BQ105" s="38">
        <f t="shared" si="77"/>
        <v>0</v>
      </c>
      <c r="BR105" s="38">
        <f t="shared" si="78"/>
        <v>0</v>
      </c>
      <c r="BS105" s="38">
        <f t="shared" si="79"/>
        <v>0</v>
      </c>
      <c r="BT105" s="38">
        <f t="shared" si="80"/>
        <v>0</v>
      </c>
      <c r="BU105" s="38">
        <f t="shared" si="81"/>
        <v>4</v>
      </c>
      <c r="BV105" s="40">
        <f t="shared" si="82"/>
        <v>-1</v>
      </c>
      <c r="BW105" s="40">
        <f t="shared" si="83"/>
        <v>0</v>
      </c>
      <c r="BX105" s="40">
        <f t="shared" si="84"/>
        <v>0</v>
      </c>
      <c r="BY105" s="38">
        <f t="shared" si="85"/>
        <v>-3</v>
      </c>
      <c r="BZ105" s="37"/>
      <c r="CA105" s="37"/>
      <c r="CB105" s="37"/>
      <c r="CC105" s="37"/>
      <c r="CD105" s="37"/>
      <c r="CE105" s="37"/>
      <c r="CF105" s="37"/>
      <c r="CG105" s="37"/>
      <c r="CH105" s="37">
        <f t="shared" si="86"/>
        <v>0</v>
      </c>
      <c r="CI105" s="38">
        <f t="shared" si="87"/>
        <v>0</v>
      </c>
      <c r="CJ105" s="38">
        <f t="shared" si="88"/>
        <v>14.45</v>
      </c>
      <c r="CR105" s="38">
        <f t="shared" si="89"/>
        <v>-0.3123645137540286</v>
      </c>
      <c r="CS105" s="39">
        <f t="shared" si="90"/>
        <v>-10</v>
      </c>
    </row>
    <row r="106" spans="1:97" ht="12.75">
      <c r="A106" s="4" t="s">
        <v>72</v>
      </c>
      <c r="B106" s="4" t="s">
        <v>2</v>
      </c>
      <c r="C106" s="5" t="s">
        <v>105</v>
      </c>
      <c r="D106" s="4"/>
      <c r="E106" s="4" t="s">
        <v>49</v>
      </c>
      <c r="F106" s="4" t="s">
        <v>106</v>
      </c>
      <c r="G106">
        <v>6.3</v>
      </c>
      <c r="H106">
        <v>13.1</v>
      </c>
      <c r="I106">
        <v>17.9</v>
      </c>
      <c r="J106">
        <v>10.3</v>
      </c>
      <c r="K106">
        <v>12.5</v>
      </c>
      <c r="L106">
        <v>11.7</v>
      </c>
      <c r="M106">
        <v>14.7</v>
      </c>
      <c r="N106">
        <v>9.9</v>
      </c>
      <c r="O106">
        <v>14</v>
      </c>
      <c r="P106">
        <v>15.1</v>
      </c>
      <c r="Q106">
        <v>13.1</v>
      </c>
      <c r="R106">
        <v>15.2</v>
      </c>
      <c r="S106">
        <v>14.6</v>
      </c>
      <c r="T106">
        <v>16.8</v>
      </c>
      <c r="U106">
        <v>13.9</v>
      </c>
      <c r="V106">
        <v>16.8</v>
      </c>
      <c r="W106">
        <v>13</v>
      </c>
      <c r="X106">
        <v>16.7</v>
      </c>
      <c r="Y106">
        <v>10.9</v>
      </c>
      <c r="AA106">
        <v>11.1</v>
      </c>
      <c r="AC106" s="38">
        <f t="shared" si="46"/>
        <v>1</v>
      </c>
      <c r="AD106" s="38">
        <f t="shared" si="47"/>
        <v>13.75263157894737</v>
      </c>
      <c r="AE106" s="38"/>
      <c r="AF106" s="38">
        <f t="shared" si="48"/>
        <v>0</v>
      </c>
      <c r="AG106" s="38">
        <f t="shared" si="49"/>
        <v>0</v>
      </c>
      <c r="AH106" s="38">
        <f t="shared" si="50"/>
        <v>0</v>
      </c>
      <c r="AI106" s="38">
        <f t="shared" si="51"/>
        <v>0</v>
      </c>
      <c r="AJ106" s="38"/>
      <c r="AK106" s="38">
        <f t="shared" si="52"/>
        <v>0</v>
      </c>
      <c r="AL106" s="38">
        <f t="shared" si="53"/>
        <v>0</v>
      </c>
      <c r="AM106" s="38">
        <f t="shared" si="54"/>
        <v>0</v>
      </c>
      <c r="AN106" s="38">
        <f t="shared" si="55"/>
        <v>0</v>
      </c>
      <c r="AO106" s="38"/>
      <c r="AP106" s="38">
        <f t="shared" si="56"/>
        <v>0</v>
      </c>
      <c r="AQ106" s="38">
        <f t="shared" si="57"/>
        <v>0</v>
      </c>
      <c r="AR106" s="38">
        <f t="shared" si="58"/>
        <v>0</v>
      </c>
      <c r="AS106" s="38">
        <f t="shared" si="59"/>
        <v>0</v>
      </c>
      <c r="AT106" s="38">
        <f t="shared" si="60"/>
        <v>0</v>
      </c>
      <c r="AU106" s="38"/>
      <c r="AV106" s="38">
        <f t="shared" si="61"/>
        <v>0</v>
      </c>
      <c r="AW106" s="38">
        <f t="shared" si="62"/>
        <v>1</v>
      </c>
      <c r="AX106" s="38">
        <f t="shared" si="63"/>
        <v>1</v>
      </c>
      <c r="AY106" s="38">
        <f t="shared" si="64"/>
        <v>1</v>
      </c>
      <c r="AZ106" s="38">
        <f t="shared" si="65"/>
        <v>0</v>
      </c>
      <c r="BA106" s="38">
        <f t="shared" si="66"/>
        <v>0</v>
      </c>
      <c r="BB106" s="38">
        <f t="shared" si="67"/>
        <v>1</v>
      </c>
      <c r="BC106" s="38">
        <f t="shared" si="68"/>
        <v>0</v>
      </c>
      <c r="BD106" s="38">
        <f t="shared" si="69"/>
        <v>4</v>
      </c>
      <c r="BE106" s="38"/>
      <c r="BF106" s="38"/>
      <c r="BG106" s="39">
        <f t="shared" si="70"/>
        <v>0.0262287756925827</v>
      </c>
      <c r="BH106" s="39">
        <f t="shared" si="71"/>
        <v>0.00408402690047059</v>
      </c>
      <c r="BI106" s="39">
        <f t="shared" si="72"/>
        <v>0.06390639170279128</v>
      </c>
      <c r="BJ106" s="38"/>
      <c r="BK106" s="38"/>
      <c r="BL106" s="38"/>
      <c r="BM106" s="38">
        <f t="shared" si="73"/>
        <v>-2</v>
      </c>
      <c r="BN106" s="38">
        <f t="shared" si="74"/>
        <v>0</v>
      </c>
      <c r="BO106" s="38">
        <f t="shared" si="75"/>
        <v>0</v>
      </c>
      <c r="BP106" s="38">
        <f t="shared" si="76"/>
        <v>0</v>
      </c>
      <c r="BQ106" s="38">
        <f t="shared" si="77"/>
        <v>0</v>
      </c>
      <c r="BR106" s="38">
        <f t="shared" si="78"/>
        <v>0</v>
      </c>
      <c r="BS106" s="38">
        <f t="shared" si="79"/>
        <v>0</v>
      </c>
      <c r="BT106" s="38">
        <f t="shared" si="80"/>
        <v>0</v>
      </c>
      <c r="BU106" s="38">
        <f t="shared" si="81"/>
        <v>4</v>
      </c>
      <c r="BV106" s="40">
        <f t="shared" si="82"/>
        <v>-1</v>
      </c>
      <c r="BW106" s="40">
        <f t="shared" si="83"/>
        <v>0</v>
      </c>
      <c r="BX106" s="40">
        <f t="shared" si="84"/>
        <v>0</v>
      </c>
      <c r="BY106" s="38">
        <f t="shared" si="85"/>
        <v>1</v>
      </c>
      <c r="BZ106" s="37"/>
      <c r="CA106" s="37"/>
      <c r="CB106" s="37"/>
      <c r="CC106" s="37"/>
      <c r="CD106" s="37"/>
      <c r="CE106" s="37"/>
      <c r="CF106" s="37"/>
      <c r="CG106" s="37"/>
      <c r="CH106" s="37">
        <f t="shared" si="86"/>
        <v>0</v>
      </c>
      <c r="CI106" s="38">
        <f t="shared" si="87"/>
        <v>0</v>
      </c>
      <c r="CJ106" s="38">
        <f t="shared" si="88"/>
        <v>11.1</v>
      </c>
      <c r="CR106" s="38">
        <f t="shared" si="89"/>
        <v>0.060494622729834704</v>
      </c>
      <c r="CS106" s="39">
        <f t="shared" si="90"/>
        <v>-10</v>
      </c>
    </row>
    <row r="107" spans="1:97" ht="12.75">
      <c r="A107" s="4" t="s">
        <v>72</v>
      </c>
      <c r="B107" s="4" t="s">
        <v>3</v>
      </c>
      <c r="C107" s="5" t="s">
        <v>550</v>
      </c>
      <c r="D107" s="5" t="s">
        <v>547</v>
      </c>
      <c r="E107" s="4" t="s">
        <v>8</v>
      </c>
      <c r="F107" s="4"/>
      <c r="G107">
        <v>6.3</v>
      </c>
      <c r="M107">
        <v>9.9</v>
      </c>
      <c r="N107">
        <v>10.5</v>
      </c>
      <c r="O107">
        <v>9.7</v>
      </c>
      <c r="P107">
        <v>9</v>
      </c>
      <c r="Q107">
        <v>11.3</v>
      </c>
      <c r="R107">
        <v>11.5</v>
      </c>
      <c r="S107">
        <v>16</v>
      </c>
      <c r="T107">
        <v>12</v>
      </c>
      <c r="U107">
        <v>13.6</v>
      </c>
      <c r="V107">
        <v>17.8</v>
      </c>
      <c r="W107">
        <v>17.4</v>
      </c>
      <c r="X107">
        <v>19.8</v>
      </c>
      <c r="Y107">
        <v>18</v>
      </c>
      <c r="Z107">
        <v>16.3</v>
      </c>
      <c r="AA107">
        <v>11.5</v>
      </c>
      <c r="AC107" s="38">
        <f t="shared" si="46"/>
        <v>5</v>
      </c>
      <c r="AD107" s="38">
        <f t="shared" si="47"/>
        <v>13.620000000000001</v>
      </c>
      <c r="AE107" s="38"/>
      <c r="AF107" s="38">
        <f t="shared" si="48"/>
        <v>5</v>
      </c>
      <c r="AG107" s="38">
        <f t="shared" si="49"/>
        <v>0</v>
      </c>
      <c r="AH107" s="38">
        <f t="shared" si="50"/>
        <v>0</v>
      </c>
      <c r="AI107" s="38">
        <f t="shared" si="51"/>
        <v>5</v>
      </c>
      <c r="AJ107" s="38"/>
      <c r="AK107" s="38">
        <f t="shared" si="52"/>
        <v>0</v>
      </c>
      <c r="AL107" s="38">
        <f t="shared" si="53"/>
        <v>0</v>
      </c>
      <c r="AM107" s="38">
        <f t="shared" si="54"/>
        <v>0</v>
      </c>
      <c r="AN107" s="38">
        <f t="shared" si="55"/>
        <v>0</v>
      </c>
      <c r="AO107" s="38"/>
      <c r="AP107" s="38">
        <f t="shared" si="56"/>
        <v>0</v>
      </c>
      <c r="AQ107" s="38">
        <f t="shared" si="57"/>
        <v>0</v>
      </c>
      <c r="AR107" s="38">
        <f t="shared" si="58"/>
        <v>0</v>
      </c>
      <c r="AS107" s="38">
        <f t="shared" si="59"/>
        <v>0</v>
      </c>
      <c r="AT107" s="38">
        <f t="shared" si="60"/>
        <v>0</v>
      </c>
      <c r="AU107" s="38"/>
      <c r="AV107" s="38">
        <f t="shared" si="61"/>
      </c>
      <c r="AW107" s="38">
        <f t="shared" si="62"/>
        <v>0</v>
      </c>
      <c r="AX107" s="38">
        <f t="shared" si="63"/>
        <v>1</v>
      </c>
      <c r="AY107" s="38">
        <f t="shared" si="64"/>
        <v>1</v>
      </c>
      <c r="AZ107" s="38">
        <f t="shared" si="65"/>
        <v>1</v>
      </c>
      <c r="BA107" s="38">
        <f t="shared" si="66"/>
        <v>0</v>
      </c>
      <c r="BB107" s="38">
        <f t="shared" si="67"/>
        <v>0</v>
      </c>
      <c r="BC107" s="38">
        <f t="shared" si="68"/>
        <v>0</v>
      </c>
      <c r="BD107" s="38">
        <f t="shared" si="69"/>
        <v>3</v>
      </c>
      <c r="BE107" s="38"/>
      <c r="BF107" s="38"/>
      <c r="BG107" s="39">
        <f t="shared" si="70"/>
        <v>0.5685714285714286</v>
      </c>
      <c r="BH107" s="39">
        <f t="shared" si="71"/>
        <v>0.504934462181874</v>
      </c>
      <c r="BI107" s="39">
        <f t="shared" si="72"/>
        <v>0.71058740643349</v>
      </c>
      <c r="BJ107" s="38"/>
      <c r="BK107" s="38"/>
      <c r="BL107" s="38"/>
      <c r="BM107" s="38">
        <f t="shared" si="73"/>
        <v>-10</v>
      </c>
      <c r="BN107" s="38">
        <f t="shared" si="74"/>
        <v>5</v>
      </c>
      <c r="BO107" s="38">
        <f t="shared" si="75"/>
        <v>0</v>
      </c>
      <c r="BP107" s="38">
        <f t="shared" si="76"/>
        <v>0</v>
      </c>
      <c r="BQ107" s="38">
        <f t="shared" si="77"/>
        <v>0</v>
      </c>
      <c r="BR107" s="38">
        <f t="shared" si="78"/>
        <v>0</v>
      </c>
      <c r="BS107" s="38">
        <f t="shared" si="79"/>
        <v>0</v>
      </c>
      <c r="BT107" s="38">
        <f t="shared" si="80"/>
        <v>0</v>
      </c>
      <c r="BU107" s="38">
        <f t="shared" si="81"/>
        <v>3</v>
      </c>
      <c r="BV107" s="40">
        <f t="shared" si="82"/>
        <v>0</v>
      </c>
      <c r="BW107" s="40">
        <f t="shared" si="83"/>
        <v>7.5</v>
      </c>
      <c r="BX107" s="40">
        <f t="shared" si="84"/>
        <v>15</v>
      </c>
      <c r="BY107" s="38">
        <f t="shared" si="85"/>
        <v>20.5</v>
      </c>
      <c r="BZ107" s="37"/>
      <c r="CA107" s="37"/>
      <c r="CB107" s="37"/>
      <c r="CC107" s="37"/>
      <c r="CD107" s="37"/>
      <c r="CE107" s="37"/>
      <c r="CF107" s="37"/>
      <c r="CG107" s="37"/>
      <c r="CH107" s="37">
        <f t="shared" si="86"/>
        <v>0</v>
      </c>
      <c r="CI107" s="38">
        <f t="shared" si="87"/>
        <v>0</v>
      </c>
      <c r="CJ107" s="38">
        <f t="shared" si="88"/>
        <v>13.9</v>
      </c>
      <c r="CR107" s="38">
        <f t="shared" si="89"/>
        <v>0.71058740643349</v>
      </c>
      <c r="CS107" s="39">
        <f t="shared" si="90"/>
        <v>-10</v>
      </c>
    </row>
    <row r="108" spans="1:97" ht="12.75">
      <c r="A108" s="4" t="s">
        <v>72</v>
      </c>
      <c r="B108" s="4" t="s">
        <v>3</v>
      </c>
      <c r="C108" s="5" t="s">
        <v>549</v>
      </c>
      <c r="D108" s="5" t="s">
        <v>548</v>
      </c>
      <c r="E108" s="4" t="s">
        <v>8</v>
      </c>
      <c r="F108" s="4"/>
      <c r="G108">
        <v>6.3</v>
      </c>
      <c r="Q108">
        <v>-1.3</v>
      </c>
      <c r="R108">
        <v>3.8</v>
      </c>
      <c r="S108">
        <v>5.8</v>
      </c>
      <c r="T108">
        <v>8.2</v>
      </c>
      <c r="U108">
        <v>7.8</v>
      </c>
      <c r="V108">
        <v>11.9</v>
      </c>
      <c r="W108">
        <v>14.4</v>
      </c>
      <c r="X108">
        <v>17.8</v>
      </c>
      <c r="Y108">
        <v>20.4</v>
      </c>
      <c r="Z108">
        <v>22.1</v>
      </c>
      <c r="AA108">
        <v>16.5</v>
      </c>
      <c r="AC108" s="38">
        <f t="shared" si="46"/>
        <v>9</v>
      </c>
      <c r="AD108" s="38">
        <f t="shared" si="47"/>
        <v>11.581818181818182</v>
      </c>
      <c r="AE108" s="38"/>
      <c r="AF108" s="38">
        <f t="shared" si="48"/>
        <v>10</v>
      </c>
      <c r="AG108" s="38">
        <f t="shared" si="49"/>
        <v>10</v>
      </c>
      <c r="AH108" s="38">
        <f t="shared" si="50"/>
        <v>0</v>
      </c>
      <c r="AI108" s="38">
        <f t="shared" si="51"/>
        <v>20</v>
      </c>
      <c r="AJ108" s="38"/>
      <c r="AK108" s="38">
        <f t="shared" si="52"/>
        <v>1</v>
      </c>
      <c r="AL108" s="38">
        <f t="shared" si="53"/>
        <v>1</v>
      </c>
      <c r="AM108" s="38">
        <f t="shared" si="54"/>
        <v>0</v>
      </c>
      <c r="AN108" s="38">
        <f t="shared" si="55"/>
        <v>2</v>
      </c>
      <c r="AO108" s="38"/>
      <c r="AP108" s="38">
        <f t="shared" si="56"/>
        <v>0</v>
      </c>
      <c r="AQ108" s="38">
        <f t="shared" si="57"/>
        <v>1</v>
      </c>
      <c r="AR108" s="38">
        <f t="shared" si="58"/>
        <v>0</v>
      </c>
      <c r="AS108" s="38">
        <f t="shared" si="59"/>
        <v>0</v>
      </c>
      <c r="AT108" s="38">
        <f t="shared" si="60"/>
        <v>0</v>
      </c>
      <c r="AU108" s="38"/>
      <c r="AV108" s="38">
        <f t="shared" si="61"/>
      </c>
      <c r="AW108" s="38">
        <f t="shared" si="62"/>
      </c>
      <c r="AX108" s="38">
        <f t="shared" si="63"/>
        <v>1</v>
      </c>
      <c r="AY108" s="38">
        <f t="shared" si="64"/>
        <v>1</v>
      </c>
      <c r="AZ108" s="38">
        <f t="shared" si="65"/>
        <v>1</v>
      </c>
      <c r="BA108" s="38">
        <f t="shared" si="66"/>
        <v>1</v>
      </c>
      <c r="BB108" s="38">
        <f t="shared" si="67"/>
        <v>0</v>
      </c>
      <c r="BC108" s="38">
        <f t="shared" si="68"/>
        <v>0</v>
      </c>
      <c r="BD108" s="38">
        <f t="shared" si="69"/>
        <v>4</v>
      </c>
      <c r="BE108" s="38"/>
      <c r="BF108" s="38"/>
      <c r="BG108" s="39">
        <f t="shared" si="70"/>
        <v>2.107272727272727</v>
      </c>
      <c r="BH108" s="39">
        <f t="shared" si="71"/>
        <v>0.8963393232485668</v>
      </c>
      <c r="BI108" s="39">
        <f t="shared" si="72"/>
        <v>0.9467519861339435</v>
      </c>
      <c r="BJ108" s="38"/>
      <c r="BK108" s="38"/>
      <c r="BL108" s="38"/>
      <c r="BM108" s="38">
        <f t="shared" si="73"/>
        <v>-18</v>
      </c>
      <c r="BN108" s="38">
        <f t="shared" si="74"/>
        <v>20</v>
      </c>
      <c r="BO108" s="38">
        <f t="shared" si="75"/>
        <v>2</v>
      </c>
      <c r="BP108" s="38">
        <f t="shared" si="76"/>
        <v>0</v>
      </c>
      <c r="BQ108" s="38">
        <f t="shared" si="77"/>
        <v>1</v>
      </c>
      <c r="BR108" s="38">
        <f t="shared" si="78"/>
        <v>0</v>
      </c>
      <c r="BS108" s="38">
        <f t="shared" si="79"/>
        <v>0</v>
      </c>
      <c r="BT108" s="38">
        <f t="shared" si="80"/>
        <v>0</v>
      </c>
      <c r="BU108" s="38">
        <f t="shared" si="81"/>
        <v>4</v>
      </c>
      <c r="BV108" s="40">
        <f t="shared" si="82"/>
        <v>0</v>
      </c>
      <c r="BW108" s="40">
        <f t="shared" si="83"/>
        <v>15</v>
      </c>
      <c r="BX108" s="40">
        <f t="shared" si="84"/>
        <v>30</v>
      </c>
      <c r="BY108" s="38">
        <f t="shared" si="85"/>
        <v>54</v>
      </c>
      <c r="BZ108" s="37"/>
      <c r="CA108" s="37"/>
      <c r="CB108" s="37"/>
      <c r="CC108" s="37"/>
      <c r="CD108" s="37" t="s">
        <v>620</v>
      </c>
      <c r="CE108" s="37"/>
      <c r="CF108" s="37"/>
      <c r="CG108" s="37"/>
      <c r="CH108" s="37">
        <f t="shared" si="86"/>
        <v>1</v>
      </c>
      <c r="CI108" s="38">
        <f t="shared" si="87"/>
        <v>1</v>
      </c>
      <c r="CJ108" s="38">
        <f t="shared" si="88"/>
        <v>19.3</v>
      </c>
      <c r="CR108" s="38">
        <f t="shared" si="89"/>
        <v>0.9467519861339435</v>
      </c>
      <c r="CS108" s="39">
        <f t="shared" si="90"/>
        <v>0</v>
      </c>
    </row>
    <row r="109" spans="1:97" ht="12.75">
      <c r="A109" s="4" t="s">
        <v>72</v>
      </c>
      <c r="B109" s="4" t="s">
        <v>3</v>
      </c>
      <c r="C109" s="5" t="s">
        <v>388</v>
      </c>
      <c r="D109" s="4" t="s">
        <v>387</v>
      </c>
      <c r="E109" s="4" t="s">
        <v>8</v>
      </c>
      <c r="F109" s="4"/>
      <c r="G109">
        <v>6.3</v>
      </c>
      <c r="H109">
        <v>20.5</v>
      </c>
      <c r="I109">
        <v>10</v>
      </c>
      <c r="J109">
        <v>13.4</v>
      </c>
      <c r="K109">
        <v>13.4</v>
      </c>
      <c r="L109">
        <v>12.4</v>
      </c>
      <c r="M109">
        <v>15.5</v>
      </c>
      <c r="N109">
        <v>12</v>
      </c>
      <c r="O109">
        <v>16.6</v>
      </c>
      <c r="P109">
        <v>14.3</v>
      </c>
      <c r="Q109">
        <v>13.7</v>
      </c>
      <c r="R109">
        <v>13.5</v>
      </c>
      <c r="S109">
        <v>13.4</v>
      </c>
      <c r="T109">
        <v>13.4</v>
      </c>
      <c r="U109">
        <v>13.5</v>
      </c>
      <c r="V109">
        <v>15.7</v>
      </c>
      <c r="W109">
        <v>12.9</v>
      </c>
      <c r="X109">
        <v>13</v>
      </c>
      <c r="Y109">
        <v>12.7</v>
      </c>
      <c r="Z109">
        <v>14.2</v>
      </c>
      <c r="AA109">
        <v>11.6</v>
      </c>
      <c r="AC109" s="38">
        <f t="shared" si="46"/>
        <v>0</v>
      </c>
      <c r="AD109" s="38">
        <f t="shared" si="47"/>
        <v>13.785000000000002</v>
      </c>
      <c r="AE109" s="38"/>
      <c r="AF109" s="38">
        <f t="shared" si="48"/>
        <v>0</v>
      </c>
      <c r="AG109" s="38">
        <f t="shared" si="49"/>
        <v>0</v>
      </c>
      <c r="AH109" s="38">
        <f t="shared" si="50"/>
        <v>0</v>
      </c>
      <c r="AI109" s="38">
        <f t="shared" si="51"/>
        <v>0</v>
      </c>
      <c r="AJ109" s="38"/>
      <c r="AK109" s="38">
        <f t="shared" si="52"/>
        <v>0</v>
      </c>
      <c r="AL109" s="38">
        <f t="shared" si="53"/>
        <v>0</v>
      </c>
      <c r="AM109" s="38">
        <f t="shared" si="54"/>
        <v>0</v>
      </c>
      <c r="AN109" s="38">
        <f t="shared" si="55"/>
        <v>0</v>
      </c>
      <c r="AO109" s="38"/>
      <c r="AP109" s="38">
        <f t="shared" si="56"/>
        <v>0</v>
      </c>
      <c r="AQ109" s="38">
        <f t="shared" si="57"/>
        <v>0</v>
      </c>
      <c r="AR109" s="38">
        <f t="shared" si="58"/>
        <v>0</v>
      </c>
      <c r="AS109" s="38">
        <f t="shared" si="59"/>
        <v>0</v>
      </c>
      <c r="AT109" s="38">
        <f t="shared" si="60"/>
        <v>0</v>
      </c>
      <c r="AU109" s="38"/>
      <c r="AV109" s="38">
        <f t="shared" si="61"/>
        <v>0</v>
      </c>
      <c r="AW109" s="38">
        <f t="shared" si="62"/>
        <v>1</v>
      </c>
      <c r="AX109" s="38">
        <f t="shared" si="63"/>
        <v>0</v>
      </c>
      <c r="AY109" s="38">
        <f t="shared" si="64"/>
        <v>1</v>
      </c>
      <c r="AZ109" s="38">
        <f t="shared" si="65"/>
        <v>0</v>
      </c>
      <c r="BA109" s="38">
        <f t="shared" si="66"/>
        <v>0</v>
      </c>
      <c r="BB109" s="38">
        <f t="shared" si="67"/>
        <v>0</v>
      </c>
      <c r="BC109" s="38">
        <f t="shared" si="68"/>
        <v>0</v>
      </c>
      <c r="BD109" s="38">
        <f t="shared" si="69"/>
        <v>2</v>
      </c>
      <c r="BE109" s="38"/>
      <c r="BF109" s="38"/>
      <c r="BG109" s="39">
        <f t="shared" si="70"/>
        <v>-0.08609022556390981</v>
      </c>
      <c r="BH109" s="39">
        <f t="shared" si="71"/>
        <v>0.05625977151587331</v>
      </c>
      <c r="BI109" s="39">
        <f t="shared" si="72"/>
        <v>-0.2371914237822972</v>
      </c>
      <c r="BJ109" s="38"/>
      <c r="BK109" s="38"/>
      <c r="BL109" s="38"/>
      <c r="BM109" s="38">
        <f t="shared" si="73"/>
        <v>0</v>
      </c>
      <c r="BN109" s="38">
        <f t="shared" si="74"/>
        <v>0</v>
      </c>
      <c r="BO109" s="38">
        <f t="shared" si="75"/>
        <v>0</v>
      </c>
      <c r="BP109" s="38">
        <f t="shared" si="76"/>
        <v>0</v>
      </c>
      <c r="BQ109" s="38">
        <f t="shared" si="77"/>
        <v>0</v>
      </c>
      <c r="BR109" s="38">
        <f t="shared" si="78"/>
        <v>0</v>
      </c>
      <c r="BS109" s="38">
        <f t="shared" si="79"/>
        <v>0</v>
      </c>
      <c r="BT109" s="38">
        <f t="shared" si="80"/>
        <v>0</v>
      </c>
      <c r="BU109" s="38">
        <f t="shared" si="81"/>
        <v>2</v>
      </c>
      <c r="BV109" s="40">
        <f t="shared" si="82"/>
        <v>-10</v>
      </c>
      <c r="BW109" s="40">
        <f t="shared" si="83"/>
        <v>0</v>
      </c>
      <c r="BX109" s="40">
        <f t="shared" si="84"/>
        <v>-10</v>
      </c>
      <c r="BY109" s="38">
        <f t="shared" si="85"/>
        <v>-18</v>
      </c>
      <c r="BZ109" s="37"/>
      <c r="CA109" s="37"/>
      <c r="CB109" s="37"/>
      <c r="CC109" s="37"/>
      <c r="CD109" s="37"/>
      <c r="CE109" s="37"/>
      <c r="CF109" s="37"/>
      <c r="CG109" s="37"/>
      <c r="CH109" s="37">
        <f t="shared" si="86"/>
        <v>0</v>
      </c>
      <c r="CI109" s="38">
        <f t="shared" si="87"/>
        <v>0</v>
      </c>
      <c r="CJ109" s="38">
        <f t="shared" si="88"/>
        <v>12.899999999999999</v>
      </c>
      <c r="CR109" s="38">
        <f t="shared" si="89"/>
        <v>-0.2756241463963679</v>
      </c>
      <c r="CS109" s="39">
        <f t="shared" si="90"/>
        <v>-10</v>
      </c>
    </row>
    <row r="110" spans="1:97" ht="12.75">
      <c r="A110" s="4" t="s">
        <v>72</v>
      </c>
      <c r="B110" s="4" t="s">
        <v>3</v>
      </c>
      <c r="C110" s="5" t="s">
        <v>408</v>
      </c>
      <c r="D110" s="4" t="s">
        <v>407</v>
      </c>
      <c r="E110" s="4" t="s">
        <v>8</v>
      </c>
      <c r="F110" s="4" t="s">
        <v>401</v>
      </c>
      <c r="G110">
        <v>6.3</v>
      </c>
      <c r="Q110">
        <v>13.2</v>
      </c>
      <c r="R110">
        <v>15.1</v>
      </c>
      <c r="S110">
        <v>18.3</v>
      </c>
      <c r="T110">
        <v>14.9</v>
      </c>
      <c r="U110">
        <v>17.2</v>
      </c>
      <c r="V110">
        <v>17.5</v>
      </c>
      <c r="W110">
        <v>17.7</v>
      </c>
      <c r="X110">
        <v>12.5</v>
      </c>
      <c r="Y110">
        <v>13.3</v>
      </c>
      <c r="Z110">
        <v>8.6</v>
      </c>
      <c r="AA110">
        <v>5.4</v>
      </c>
      <c r="AC110" s="38">
        <f t="shared" si="46"/>
        <v>9</v>
      </c>
      <c r="AD110" s="38">
        <f t="shared" si="47"/>
        <v>13.97272727272727</v>
      </c>
      <c r="AE110" s="38"/>
      <c r="AF110" s="38">
        <f t="shared" si="48"/>
        <v>0</v>
      </c>
      <c r="AG110" s="38">
        <f t="shared" si="49"/>
        <v>0</v>
      </c>
      <c r="AH110" s="38">
        <f t="shared" si="50"/>
        <v>0</v>
      </c>
      <c r="AI110" s="38">
        <f t="shared" si="51"/>
        <v>0</v>
      </c>
      <c r="AJ110" s="38"/>
      <c r="AK110" s="38">
        <f t="shared" si="52"/>
        <v>0</v>
      </c>
      <c r="AL110" s="38">
        <f t="shared" si="53"/>
        <v>0</v>
      </c>
      <c r="AM110" s="38">
        <f t="shared" si="54"/>
        <v>0</v>
      </c>
      <c r="AN110" s="38">
        <f t="shared" si="55"/>
        <v>0</v>
      </c>
      <c r="AO110" s="38"/>
      <c r="AP110" s="38">
        <f t="shared" si="56"/>
        <v>0</v>
      </c>
      <c r="AQ110" s="38">
        <f t="shared" si="57"/>
        <v>0</v>
      </c>
      <c r="AR110" s="38">
        <f t="shared" si="58"/>
        <v>0</v>
      </c>
      <c r="AS110" s="38">
        <f t="shared" si="59"/>
        <v>0</v>
      </c>
      <c r="AT110" s="38">
        <f t="shared" si="60"/>
        <v>0</v>
      </c>
      <c r="AU110" s="38"/>
      <c r="AV110" s="38">
        <f t="shared" si="61"/>
      </c>
      <c r="AW110" s="38">
        <f t="shared" si="62"/>
      </c>
      <c r="AX110" s="38">
        <f t="shared" si="63"/>
        <v>1</v>
      </c>
      <c r="AY110" s="38">
        <f t="shared" si="64"/>
        <v>1</v>
      </c>
      <c r="AZ110" s="38">
        <f t="shared" si="65"/>
        <v>0</v>
      </c>
      <c r="BA110" s="38">
        <f t="shared" si="66"/>
        <v>0</v>
      </c>
      <c r="BB110" s="38">
        <f t="shared" si="67"/>
        <v>0</v>
      </c>
      <c r="BC110" s="38">
        <f t="shared" si="68"/>
        <v>0</v>
      </c>
      <c r="BD110" s="38">
        <f t="shared" si="69"/>
        <v>2</v>
      </c>
      <c r="BE110" s="38"/>
      <c r="BF110" s="38"/>
      <c r="BG110" s="39">
        <f t="shared" si="70"/>
        <v>-0.7663636363636362</v>
      </c>
      <c r="BH110" s="39">
        <f t="shared" si="71"/>
        <v>0.39590473537604437</v>
      </c>
      <c r="BI110" s="39">
        <f t="shared" si="72"/>
        <v>-0.6292096116367298</v>
      </c>
      <c r="BJ110" s="38"/>
      <c r="BK110" s="38"/>
      <c r="BL110" s="38"/>
      <c r="BM110" s="38">
        <f t="shared" si="73"/>
        <v>-18</v>
      </c>
      <c r="BN110" s="38">
        <f t="shared" si="74"/>
        <v>0</v>
      </c>
      <c r="BO110" s="38">
        <f t="shared" si="75"/>
        <v>0</v>
      </c>
      <c r="BP110" s="38">
        <f t="shared" si="76"/>
        <v>0</v>
      </c>
      <c r="BQ110" s="38">
        <f t="shared" si="77"/>
        <v>0</v>
      </c>
      <c r="BR110" s="38">
        <f t="shared" si="78"/>
        <v>0</v>
      </c>
      <c r="BS110" s="38">
        <f t="shared" si="79"/>
        <v>0</v>
      </c>
      <c r="BT110" s="38">
        <f t="shared" si="80"/>
        <v>0</v>
      </c>
      <c r="BU110" s="38">
        <f t="shared" si="81"/>
        <v>2</v>
      </c>
      <c r="BV110" s="40">
        <f t="shared" si="82"/>
        <v>0</v>
      </c>
      <c r="BW110" s="40">
        <f t="shared" si="83"/>
        <v>5</v>
      </c>
      <c r="BX110" s="40">
        <f t="shared" si="84"/>
        <v>-10</v>
      </c>
      <c r="BY110" s="38">
        <f t="shared" si="85"/>
        <v>-21</v>
      </c>
      <c r="BZ110" s="37"/>
      <c r="CA110" s="37"/>
      <c r="CB110" s="37"/>
      <c r="CC110" s="37"/>
      <c r="CD110" s="37"/>
      <c r="CE110" s="37"/>
      <c r="CF110" s="37"/>
      <c r="CG110" s="37"/>
      <c r="CH110" s="37">
        <f t="shared" si="86"/>
        <v>0</v>
      </c>
      <c r="CI110" s="38">
        <f t="shared" si="87"/>
        <v>0</v>
      </c>
      <c r="CJ110" s="38">
        <f t="shared" si="88"/>
        <v>7</v>
      </c>
      <c r="CR110" s="38">
        <f t="shared" si="89"/>
        <v>-0.6292096116367298</v>
      </c>
      <c r="CS110" s="39">
        <f t="shared" si="90"/>
        <v>-10</v>
      </c>
    </row>
    <row r="111" spans="1:97" ht="12.75">
      <c r="A111" s="4" t="s">
        <v>72</v>
      </c>
      <c r="B111" s="4" t="s">
        <v>3</v>
      </c>
      <c r="C111" s="5" t="s">
        <v>410</v>
      </c>
      <c r="D111" s="4" t="s">
        <v>409</v>
      </c>
      <c r="E111" s="4" t="s">
        <v>8</v>
      </c>
      <c r="F111" s="4" t="s">
        <v>401</v>
      </c>
      <c r="G111">
        <v>6.3</v>
      </c>
      <c r="S111">
        <v>13.9</v>
      </c>
      <c r="T111">
        <v>13.1</v>
      </c>
      <c r="U111">
        <v>19.1</v>
      </c>
      <c r="V111">
        <v>18.9</v>
      </c>
      <c r="W111">
        <v>17.5</v>
      </c>
      <c r="X111">
        <v>15.4</v>
      </c>
      <c r="Y111">
        <v>15.1</v>
      </c>
      <c r="Z111">
        <v>12.3</v>
      </c>
      <c r="AA111">
        <v>11.5</v>
      </c>
      <c r="AC111" s="38">
        <f t="shared" si="46"/>
        <v>11</v>
      </c>
      <c r="AD111" s="38">
        <f t="shared" si="47"/>
        <v>15.200000000000001</v>
      </c>
      <c r="AE111" s="38"/>
      <c r="AF111" s="38">
        <f t="shared" si="48"/>
        <v>0</v>
      </c>
      <c r="AG111" s="38">
        <f t="shared" si="49"/>
        <v>0</v>
      </c>
      <c r="AH111" s="38">
        <f t="shared" si="50"/>
        <v>0</v>
      </c>
      <c r="AI111" s="38">
        <f t="shared" si="51"/>
        <v>0</v>
      </c>
      <c r="AJ111" s="38"/>
      <c r="AK111" s="38">
        <f t="shared" si="52"/>
        <v>0</v>
      </c>
      <c r="AL111" s="38">
        <f t="shared" si="53"/>
        <v>0</v>
      </c>
      <c r="AM111" s="38">
        <f t="shared" si="54"/>
        <v>0</v>
      </c>
      <c r="AN111" s="38">
        <f t="shared" si="55"/>
        <v>0</v>
      </c>
      <c r="AO111" s="38"/>
      <c r="AP111" s="38">
        <f t="shared" si="56"/>
        <v>0</v>
      </c>
      <c r="AQ111" s="38">
        <f t="shared" si="57"/>
        <v>0</v>
      </c>
      <c r="AR111" s="38">
        <f t="shared" si="58"/>
        <v>0</v>
      </c>
      <c r="AS111" s="38">
        <f t="shared" si="59"/>
        <v>0</v>
      </c>
      <c r="AT111" s="38">
        <f t="shared" si="60"/>
        <v>0</v>
      </c>
      <c r="AU111" s="38"/>
      <c r="AV111" s="38">
        <f t="shared" si="61"/>
      </c>
      <c r="AW111" s="38">
        <f t="shared" si="62"/>
      </c>
      <c r="AX111" s="38">
        <f t="shared" si="63"/>
      </c>
      <c r="AY111" s="38">
        <f t="shared" si="64"/>
        <v>1</v>
      </c>
      <c r="AZ111" s="38">
        <f t="shared" si="65"/>
        <v>0</v>
      </c>
      <c r="BA111" s="38">
        <f t="shared" si="66"/>
        <v>0</v>
      </c>
      <c r="BB111" s="38">
        <f t="shared" si="67"/>
        <v>0</v>
      </c>
      <c r="BC111" s="38">
        <f t="shared" si="68"/>
        <v>0</v>
      </c>
      <c r="BD111" s="38">
        <f t="shared" si="69"/>
        <v>1</v>
      </c>
      <c r="BE111" s="38"/>
      <c r="BF111" s="38"/>
      <c r="BG111" s="39">
        <f t="shared" si="70"/>
        <v>-0.39166666666666666</v>
      </c>
      <c r="BH111" s="39">
        <f t="shared" si="71"/>
        <v>0.14740817851804403</v>
      </c>
      <c r="BI111" s="39">
        <f t="shared" si="72"/>
        <v>-0.38393772739605053</v>
      </c>
      <c r="BJ111" s="38"/>
      <c r="BK111" s="38"/>
      <c r="BL111" s="38"/>
      <c r="BM111" s="38">
        <f t="shared" si="73"/>
        <v>-22</v>
      </c>
      <c r="BN111" s="38">
        <f t="shared" si="74"/>
        <v>0</v>
      </c>
      <c r="BO111" s="38">
        <f t="shared" si="75"/>
        <v>0</v>
      </c>
      <c r="BP111" s="38">
        <f t="shared" si="76"/>
        <v>0</v>
      </c>
      <c r="BQ111" s="38">
        <f t="shared" si="77"/>
        <v>0</v>
      </c>
      <c r="BR111" s="38">
        <f t="shared" si="78"/>
        <v>0</v>
      </c>
      <c r="BS111" s="38">
        <f t="shared" si="79"/>
        <v>0</v>
      </c>
      <c r="BT111" s="38">
        <f t="shared" si="80"/>
        <v>0</v>
      </c>
      <c r="BU111" s="38">
        <f t="shared" si="81"/>
        <v>1</v>
      </c>
      <c r="BV111" s="40">
        <f t="shared" si="82"/>
        <v>0</v>
      </c>
      <c r="BW111" s="40">
        <f t="shared" si="83"/>
        <v>0</v>
      </c>
      <c r="BX111" s="40">
        <f t="shared" si="84"/>
        <v>-10</v>
      </c>
      <c r="BY111" s="38">
        <f t="shared" si="85"/>
        <v>-31</v>
      </c>
      <c r="BZ111" s="37"/>
      <c r="CA111" s="37"/>
      <c r="CB111" s="37"/>
      <c r="CC111" s="37"/>
      <c r="CD111" s="37"/>
      <c r="CE111" s="37"/>
      <c r="CF111" s="37"/>
      <c r="CG111" s="37"/>
      <c r="CH111" s="37">
        <f t="shared" si="86"/>
        <v>0</v>
      </c>
      <c r="CI111" s="38">
        <f t="shared" si="87"/>
        <v>0</v>
      </c>
      <c r="CJ111" s="38">
        <f t="shared" si="88"/>
        <v>11.9</v>
      </c>
      <c r="CR111" s="38">
        <f t="shared" si="89"/>
        <v>-0.38393772739605053</v>
      </c>
      <c r="CS111" s="39">
        <f t="shared" si="90"/>
        <v>-10</v>
      </c>
    </row>
    <row r="112" spans="1:97" ht="12.75">
      <c r="A112" s="4" t="s">
        <v>72</v>
      </c>
      <c r="B112" s="4" t="s">
        <v>3</v>
      </c>
      <c r="C112" s="5" t="s">
        <v>381</v>
      </c>
      <c r="D112" s="4" t="s">
        <v>380</v>
      </c>
      <c r="E112" s="4" t="s">
        <v>8</v>
      </c>
      <c r="F112" s="4" t="s">
        <v>382</v>
      </c>
      <c r="G112">
        <v>6.3</v>
      </c>
      <c r="U112">
        <v>-1.7</v>
      </c>
      <c r="V112">
        <v>14.2</v>
      </c>
      <c r="W112">
        <v>9.5</v>
      </c>
      <c r="X112">
        <v>7.3</v>
      </c>
      <c r="Y112">
        <v>11.5</v>
      </c>
      <c r="Z112">
        <v>13.7</v>
      </c>
      <c r="AA112">
        <v>19.8</v>
      </c>
      <c r="AC112" s="38">
        <f t="shared" si="46"/>
        <v>13</v>
      </c>
      <c r="AD112" s="38">
        <f t="shared" si="47"/>
        <v>10.614285714285714</v>
      </c>
      <c r="AE112" s="38"/>
      <c r="AF112" s="38">
        <f t="shared" si="48"/>
        <v>0</v>
      </c>
      <c r="AG112" s="38">
        <f t="shared" si="49"/>
        <v>0</v>
      </c>
      <c r="AH112" s="38">
        <f t="shared" si="50"/>
        <v>5</v>
      </c>
      <c r="AI112" s="38">
        <f t="shared" si="51"/>
        <v>5</v>
      </c>
      <c r="AJ112" s="38"/>
      <c r="AK112" s="38">
        <f t="shared" si="52"/>
        <v>0</v>
      </c>
      <c r="AL112" s="38">
        <f t="shared" si="53"/>
        <v>0</v>
      </c>
      <c r="AM112" s="38">
        <f t="shared" si="54"/>
        <v>1</v>
      </c>
      <c r="AN112" s="38">
        <f t="shared" si="55"/>
        <v>1</v>
      </c>
      <c r="AO112" s="38"/>
      <c r="AP112" s="38">
        <f t="shared" si="56"/>
        <v>1</v>
      </c>
      <c r="AQ112" s="38">
        <f t="shared" si="57"/>
        <v>0</v>
      </c>
      <c r="AR112" s="38">
        <f t="shared" si="58"/>
        <v>1</v>
      </c>
      <c r="AS112" s="38">
        <f t="shared" si="59"/>
        <v>0</v>
      </c>
      <c r="AT112" s="38">
        <f t="shared" si="60"/>
        <v>0</v>
      </c>
      <c r="AU112" s="38"/>
      <c r="AV112" s="38">
        <f t="shared" si="61"/>
      </c>
      <c r="AW112" s="38">
        <f t="shared" si="62"/>
      </c>
      <c r="AX112" s="38">
        <f t="shared" si="63"/>
      </c>
      <c r="AY112" s="38">
        <f t="shared" si="64"/>
      </c>
      <c r="AZ112" s="38">
        <f t="shared" si="65"/>
        <v>1</v>
      </c>
      <c r="BA112" s="38">
        <f t="shared" si="66"/>
        <v>1</v>
      </c>
      <c r="BB112" s="38">
        <f t="shared" si="67"/>
        <v>1</v>
      </c>
      <c r="BC112" s="38">
        <f t="shared" si="68"/>
        <v>1</v>
      </c>
      <c r="BD112" s="38">
        <f t="shared" si="69"/>
        <v>4</v>
      </c>
      <c r="BE112" s="38"/>
      <c r="BF112" s="38"/>
      <c r="BG112" s="39">
        <f t="shared" si="70"/>
        <v>2.3392857142857144</v>
      </c>
      <c r="BH112" s="39">
        <f t="shared" si="71"/>
        <v>0.564548177234112</v>
      </c>
      <c r="BI112" s="39">
        <f t="shared" si="72"/>
        <v>0.7513642107753815</v>
      </c>
      <c r="BJ112" s="38"/>
      <c r="BK112" s="38"/>
      <c r="BL112" s="38"/>
      <c r="BM112" s="38">
        <f t="shared" si="73"/>
        <v>-26</v>
      </c>
      <c r="BN112" s="38">
        <f t="shared" si="74"/>
        <v>5</v>
      </c>
      <c r="BO112" s="38">
        <f t="shared" si="75"/>
        <v>1</v>
      </c>
      <c r="BP112" s="38">
        <f t="shared" si="76"/>
        <v>1</v>
      </c>
      <c r="BQ112" s="38">
        <f t="shared" si="77"/>
        <v>0</v>
      </c>
      <c r="BR112" s="38">
        <f t="shared" si="78"/>
        <v>1</v>
      </c>
      <c r="BS112" s="38">
        <f t="shared" si="79"/>
        <v>0</v>
      </c>
      <c r="BT112" s="38">
        <f t="shared" si="80"/>
        <v>0</v>
      </c>
      <c r="BU112" s="38">
        <f t="shared" si="81"/>
        <v>4</v>
      </c>
      <c r="BV112" s="40">
        <f t="shared" si="82"/>
        <v>0</v>
      </c>
      <c r="BW112" s="40">
        <f t="shared" si="83"/>
        <v>7.5</v>
      </c>
      <c r="BX112" s="40">
        <f t="shared" si="84"/>
        <v>15</v>
      </c>
      <c r="BY112" s="38">
        <f t="shared" si="85"/>
        <v>8.5</v>
      </c>
      <c r="BZ112" s="37"/>
      <c r="CA112" s="37"/>
      <c r="CB112" s="37"/>
      <c r="CC112" s="37"/>
      <c r="CD112" s="37"/>
      <c r="CE112" s="37"/>
      <c r="CF112" s="37"/>
      <c r="CG112" s="37"/>
      <c r="CH112" s="37">
        <f t="shared" si="86"/>
        <v>1</v>
      </c>
      <c r="CI112" s="38">
        <f t="shared" si="87"/>
        <v>1</v>
      </c>
      <c r="CJ112" s="38">
        <f t="shared" si="88"/>
        <v>16.75</v>
      </c>
      <c r="CR112" s="38">
        <f t="shared" si="89"/>
        <v>0.7513642107753815</v>
      </c>
      <c r="CS112" s="39">
        <f t="shared" si="90"/>
        <v>-10</v>
      </c>
    </row>
    <row r="113" spans="1:97" ht="12.75">
      <c r="A113" s="4" t="s">
        <v>72</v>
      </c>
      <c r="B113" s="4" t="s">
        <v>3</v>
      </c>
      <c r="C113" s="5" t="s">
        <v>381</v>
      </c>
      <c r="D113" s="4" t="s">
        <v>380</v>
      </c>
      <c r="E113" s="4" t="s">
        <v>49</v>
      </c>
      <c r="F113" s="4" t="s">
        <v>382</v>
      </c>
      <c r="G113">
        <v>6.3</v>
      </c>
      <c r="H113">
        <v>17.3</v>
      </c>
      <c r="I113">
        <v>13.2</v>
      </c>
      <c r="J113">
        <v>14.9</v>
      </c>
      <c r="K113">
        <v>11.7</v>
      </c>
      <c r="L113">
        <v>20.1</v>
      </c>
      <c r="M113">
        <v>17.9</v>
      </c>
      <c r="N113">
        <v>25.5</v>
      </c>
      <c r="O113">
        <v>23</v>
      </c>
      <c r="P113">
        <v>13.6</v>
      </c>
      <c r="Q113">
        <v>11.7</v>
      </c>
      <c r="R113">
        <v>17.9</v>
      </c>
      <c r="S113">
        <v>12.1</v>
      </c>
      <c r="T113">
        <v>14.4</v>
      </c>
      <c r="U113">
        <v>8.1</v>
      </c>
      <c r="V113">
        <v>18.3</v>
      </c>
      <c r="W113">
        <v>3.8</v>
      </c>
      <c r="X113">
        <v>8.6</v>
      </c>
      <c r="Y113">
        <v>7.7</v>
      </c>
      <c r="Z113">
        <v>-2.8</v>
      </c>
      <c r="AA113">
        <v>11.6</v>
      </c>
      <c r="AC113" s="38">
        <f t="shared" si="46"/>
        <v>0</v>
      </c>
      <c r="AD113" s="38">
        <f t="shared" si="47"/>
        <v>13.430000000000001</v>
      </c>
      <c r="AE113" s="38"/>
      <c r="AF113" s="38">
        <f t="shared" si="48"/>
        <v>0</v>
      </c>
      <c r="AG113" s="38">
        <f t="shared" si="49"/>
        <v>0</v>
      </c>
      <c r="AH113" s="38">
        <f t="shared" si="50"/>
        <v>0</v>
      </c>
      <c r="AI113" s="38">
        <f t="shared" si="51"/>
        <v>0</v>
      </c>
      <c r="AJ113" s="38"/>
      <c r="AK113" s="38">
        <f t="shared" si="52"/>
        <v>0</v>
      </c>
      <c r="AL113" s="38">
        <f t="shared" si="53"/>
        <v>0</v>
      </c>
      <c r="AM113" s="38">
        <f t="shared" si="54"/>
        <v>0</v>
      </c>
      <c r="AN113" s="38">
        <f t="shared" si="55"/>
        <v>0</v>
      </c>
      <c r="AO113" s="38"/>
      <c r="AP113" s="38">
        <f t="shared" si="56"/>
        <v>0</v>
      </c>
      <c r="AQ113" s="38">
        <f t="shared" si="57"/>
        <v>0</v>
      </c>
      <c r="AR113" s="38">
        <f t="shared" si="58"/>
        <v>0</v>
      </c>
      <c r="AS113" s="38">
        <f t="shared" si="59"/>
        <v>0</v>
      </c>
      <c r="AT113" s="38">
        <f t="shared" si="60"/>
        <v>0</v>
      </c>
      <c r="AU113" s="38"/>
      <c r="AV113" s="38">
        <f t="shared" si="61"/>
        <v>1</v>
      </c>
      <c r="AW113" s="38">
        <f t="shared" si="62"/>
        <v>0</v>
      </c>
      <c r="AX113" s="38">
        <f t="shared" si="63"/>
        <v>0</v>
      </c>
      <c r="AY113" s="38">
        <f t="shared" si="64"/>
        <v>0</v>
      </c>
      <c r="AZ113" s="38">
        <f t="shared" si="65"/>
        <v>0</v>
      </c>
      <c r="BA113" s="38">
        <f t="shared" si="66"/>
        <v>0</v>
      </c>
      <c r="BB113" s="38">
        <f t="shared" si="67"/>
        <v>1</v>
      </c>
      <c r="BC113" s="38">
        <f t="shared" si="68"/>
        <v>0</v>
      </c>
      <c r="BD113" s="38">
        <f t="shared" si="69"/>
        <v>2</v>
      </c>
      <c r="BE113" s="38"/>
      <c r="BF113" s="38"/>
      <c r="BG113" s="39">
        <f t="shared" si="70"/>
        <v>-0.6521804511278196</v>
      </c>
      <c r="BH113" s="39">
        <f t="shared" si="71"/>
        <v>0.34687641694010624</v>
      </c>
      <c r="BI113" s="39">
        <f t="shared" si="72"/>
        <v>-0.5889621523834161</v>
      </c>
      <c r="BJ113" s="38"/>
      <c r="BK113" s="38"/>
      <c r="BL113" s="38"/>
      <c r="BM113" s="38">
        <f t="shared" si="73"/>
        <v>0</v>
      </c>
      <c r="BN113" s="38">
        <f t="shared" si="74"/>
        <v>0</v>
      </c>
      <c r="BO113" s="38">
        <f t="shared" si="75"/>
        <v>0</v>
      </c>
      <c r="BP113" s="38">
        <f t="shared" si="76"/>
        <v>0</v>
      </c>
      <c r="BQ113" s="38">
        <f t="shared" si="77"/>
        <v>0</v>
      </c>
      <c r="BR113" s="38">
        <f t="shared" si="78"/>
        <v>0</v>
      </c>
      <c r="BS113" s="38">
        <f t="shared" si="79"/>
        <v>0</v>
      </c>
      <c r="BT113" s="38">
        <f t="shared" si="80"/>
        <v>0</v>
      </c>
      <c r="BU113" s="38">
        <f t="shared" si="81"/>
        <v>2</v>
      </c>
      <c r="BV113" s="40">
        <f t="shared" si="82"/>
        <v>-10</v>
      </c>
      <c r="BW113" s="40">
        <f t="shared" si="83"/>
        <v>5</v>
      </c>
      <c r="BX113" s="40">
        <f t="shared" si="84"/>
        <v>-10</v>
      </c>
      <c r="BY113" s="38">
        <f t="shared" si="85"/>
        <v>-13</v>
      </c>
      <c r="BZ113" s="37"/>
      <c r="CA113" s="37"/>
      <c r="CB113" s="37"/>
      <c r="CC113" s="37"/>
      <c r="CD113" s="37"/>
      <c r="CE113" s="37"/>
      <c r="CF113" s="37"/>
      <c r="CG113" s="37"/>
      <c r="CH113" s="37">
        <f t="shared" si="86"/>
        <v>0</v>
      </c>
      <c r="CI113" s="38">
        <f t="shared" si="87"/>
        <v>0</v>
      </c>
      <c r="CJ113" s="38">
        <f t="shared" si="88"/>
        <v>4.4</v>
      </c>
      <c r="CR113" s="38">
        <f t="shared" si="89"/>
        <v>-0.754884634933458</v>
      </c>
      <c r="CS113" s="39">
        <f t="shared" si="90"/>
        <v>-10</v>
      </c>
    </row>
    <row r="114" spans="1:97" ht="12.75">
      <c r="A114" s="4" t="s">
        <v>72</v>
      </c>
      <c r="B114" s="4" t="s">
        <v>3</v>
      </c>
      <c r="C114" s="5" t="s">
        <v>461</v>
      </c>
      <c r="D114" s="4" t="s">
        <v>460</v>
      </c>
      <c r="E114" s="4" t="s">
        <v>8</v>
      </c>
      <c r="F114" s="4"/>
      <c r="G114">
        <v>6.3</v>
      </c>
      <c r="L114">
        <v>12.8</v>
      </c>
      <c r="M114">
        <v>9.2</v>
      </c>
      <c r="N114">
        <v>14.6</v>
      </c>
      <c r="O114">
        <v>12.6</v>
      </c>
      <c r="P114">
        <v>11.1</v>
      </c>
      <c r="Q114">
        <v>11.6</v>
      </c>
      <c r="R114">
        <v>14.1</v>
      </c>
      <c r="S114">
        <v>4.1</v>
      </c>
      <c r="T114">
        <v>4.8</v>
      </c>
      <c r="U114">
        <v>14</v>
      </c>
      <c r="V114">
        <v>15.7</v>
      </c>
      <c r="W114">
        <v>16.1</v>
      </c>
      <c r="X114">
        <v>16.4</v>
      </c>
      <c r="Y114">
        <v>14.4</v>
      </c>
      <c r="Z114">
        <v>11.7</v>
      </c>
      <c r="AA114">
        <v>12.5</v>
      </c>
      <c r="AC114" s="38">
        <f t="shared" si="46"/>
        <v>4</v>
      </c>
      <c r="AD114" s="38">
        <f t="shared" si="47"/>
        <v>12.23125</v>
      </c>
      <c r="AE114" s="38"/>
      <c r="AF114" s="38">
        <f t="shared" si="48"/>
        <v>0</v>
      </c>
      <c r="AG114" s="38">
        <f t="shared" si="49"/>
        <v>0</v>
      </c>
      <c r="AH114" s="38">
        <f t="shared" si="50"/>
        <v>0</v>
      </c>
      <c r="AI114" s="38">
        <f t="shared" si="51"/>
        <v>0</v>
      </c>
      <c r="AJ114" s="38"/>
      <c r="AK114" s="38">
        <f t="shared" si="52"/>
        <v>0</v>
      </c>
      <c r="AL114" s="38">
        <f t="shared" si="53"/>
        <v>0</v>
      </c>
      <c r="AM114" s="38">
        <f t="shared" si="54"/>
        <v>0</v>
      </c>
      <c r="AN114" s="38">
        <f t="shared" si="55"/>
        <v>0</v>
      </c>
      <c r="AO114" s="38"/>
      <c r="AP114" s="38">
        <f t="shared" si="56"/>
        <v>0</v>
      </c>
      <c r="AQ114" s="38">
        <f t="shared" si="57"/>
        <v>0</v>
      </c>
      <c r="AR114" s="38">
        <f t="shared" si="58"/>
        <v>0</v>
      </c>
      <c r="AS114" s="38">
        <f t="shared" si="59"/>
        <v>0</v>
      </c>
      <c r="AT114" s="38">
        <f t="shared" si="60"/>
        <v>0</v>
      </c>
      <c r="AU114" s="38"/>
      <c r="AV114" s="38">
        <f t="shared" si="61"/>
      </c>
      <c r="AW114" s="38">
        <f t="shared" si="62"/>
        <v>1</v>
      </c>
      <c r="AX114" s="38">
        <f t="shared" si="63"/>
        <v>0</v>
      </c>
      <c r="AY114" s="38">
        <f t="shared" si="64"/>
        <v>1</v>
      </c>
      <c r="AZ114" s="38">
        <f t="shared" si="65"/>
        <v>1</v>
      </c>
      <c r="BA114" s="38">
        <f t="shared" si="66"/>
        <v>0</v>
      </c>
      <c r="BB114" s="38">
        <f t="shared" si="67"/>
        <v>0</v>
      </c>
      <c r="BC114" s="38">
        <f t="shared" si="68"/>
        <v>0</v>
      </c>
      <c r="BD114" s="38">
        <f t="shared" si="69"/>
        <v>3</v>
      </c>
      <c r="BE114" s="38"/>
      <c r="BF114" s="38"/>
      <c r="BG114" s="39">
        <f t="shared" si="70"/>
        <v>0.17044117647058823</v>
      </c>
      <c r="BH114" s="39">
        <f t="shared" si="71"/>
        <v>0.05082511097931381</v>
      </c>
      <c r="BI114" s="39">
        <f t="shared" si="72"/>
        <v>0.2254442524867596</v>
      </c>
      <c r="BJ114" s="38"/>
      <c r="BK114" s="38"/>
      <c r="BL114" s="38"/>
      <c r="BM114" s="38">
        <f t="shared" si="73"/>
        <v>-8</v>
      </c>
      <c r="BN114" s="38">
        <f t="shared" si="74"/>
        <v>0</v>
      </c>
      <c r="BO114" s="38">
        <f t="shared" si="75"/>
        <v>0</v>
      </c>
      <c r="BP114" s="38">
        <f t="shared" si="76"/>
        <v>0</v>
      </c>
      <c r="BQ114" s="38">
        <f t="shared" si="77"/>
        <v>0</v>
      </c>
      <c r="BR114" s="38">
        <f t="shared" si="78"/>
        <v>0</v>
      </c>
      <c r="BS114" s="38">
        <f t="shared" si="79"/>
        <v>0</v>
      </c>
      <c r="BT114" s="38">
        <f t="shared" si="80"/>
        <v>0</v>
      </c>
      <c r="BU114" s="38">
        <f t="shared" si="81"/>
        <v>3</v>
      </c>
      <c r="BV114" s="40">
        <f t="shared" si="82"/>
        <v>-1</v>
      </c>
      <c r="BW114" s="40">
        <f t="shared" si="83"/>
        <v>0</v>
      </c>
      <c r="BX114" s="40">
        <f t="shared" si="84"/>
        <v>0</v>
      </c>
      <c r="BY114" s="38">
        <f t="shared" si="85"/>
        <v>-6</v>
      </c>
      <c r="BZ114" s="37"/>
      <c r="CA114" s="37"/>
      <c r="CB114" s="37"/>
      <c r="CC114" s="37"/>
      <c r="CD114" s="37"/>
      <c r="CE114" s="37"/>
      <c r="CF114" s="37"/>
      <c r="CG114" s="37"/>
      <c r="CH114" s="37">
        <f t="shared" si="86"/>
        <v>0</v>
      </c>
      <c r="CI114" s="38">
        <f t="shared" si="87"/>
        <v>0</v>
      </c>
      <c r="CJ114" s="38">
        <f t="shared" si="88"/>
        <v>12.1</v>
      </c>
      <c r="CR114" s="38">
        <f t="shared" si="89"/>
        <v>0.2254442524867596</v>
      </c>
      <c r="CS114" s="39">
        <f t="shared" si="90"/>
        <v>-10</v>
      </c>
    </row>
    <row r="115" spans="1:97" ht="12.75">
      <c r="A115" s="4" t="s">
        <v>72</v>
      </c>
      <c r="B115" s="4" t="s">
        <v>3</v>
      </c>
      <c r="C115" s="5" t="s">
        <v>402</v>
      </c>
      <c r="D115" s="4" t="s">
        <v>404</v>
      </c>
      <c r="E115" s="4" t="s">
        <v>8</v>
      </c>
      <c r="F115" s="4" t="s">
        <v>399</v>
      </c>
      <c r="G115">
        <v>6.3</v>
      </c>
      <c r="P115">
        <v>7.9</v>
      </c>
      <c r="Q115">
        <v>13.6</v>
      </c>
      <c r="R115">
        <v>13</v>
      </c>
      <c r="S115">
        <v>19</v>
      </c>
      <c r="T115">
        <v>19.9</v>
      </c>
      <c r="U115">
        <v>16.1</v>
      </c>
      <c r="V115">
        <v>15.9</v>
      </c>
      <c r="W115">
        <v>13</v>
      </c>
      <c r="X115">
        <v>14.5</v>
      </c>
      <c r="Y115">
        <v>14.7</v>
      </c>
      <c r="Z115">
        <v>13.9</v>
      </c>
      <c r="AA115">
        <v>9.3</v>
      </c>
      <c r="AC115" s="38">
        <f t="shared" si="46"/>
        <v>8</v>
      </c>
      <c r="AD115" s="38">
        <f t="shared" si="47"/>
        <v>14.233333333333334</v>
      </c>
      <c r="AE115" s="38"/>
      <c r="AF115" s="38">
        <f t="shared" si="48"/>
        <v>0</v>
      </c>
      <c r="AG115" s="38">
        <f t="shared" si="49"/>
        <v>0</v>
      </c>
      <c r="AH115" s="38">
        <f t="shared" si="50"/>
        <v>0</v>
      </c>
      <c r="AI115" s="38">
        <f t="shared" si="51"/>
        <v>0</v>
      </c>
      <c r="AJ115" s="38"/>
      <c r="AK115" s="38">
        <f t="shared" si="52"/>
        <v>0</v>
      </c>
      <c r="AL115" s="38">
        <f t="shared" si="53"/>
        <v>0</v>
      </c>
      <c r="AM115" s="38">
        <f t="shared" si="54"/>
        <v>0</v>
      </c>
      <c r="AN115" s="38">
        <f t="shared" si="55"/>
        <v>0</v>
      </c>
      <c r="AO115" s="38"/>
      <c r="AP115" s="38">
        <f t="shared" si="56"/>
        <v>0</v>
      </c>
      <c r="AQ115" s="38">
        <f t="shared" si="57"/>
        <v>0</v>
      </c>
      <c r="AR115" s="38">
        <f t="shared" si="58"/>
        <v>0</v>
      </c>
      <c r="AS115" s="38">
        <f t="shared" si="59"/>
        <v>0</v>
      </c>
      <c r="AT115" s="38">
        <f t="shared" si="60"/>
        <v>0</v>
      </c>
      <c r="AU115" s="38"/>
      <c r="AV115" s="38">
        <f t="shared" si="61"/>
      </c>
      <c r="AW115" s="38">
        <f t="shared" si="62"/>
      </c>
      <c r="AX115" s="38">
        <f t="shared" si="63"/>
        <v>1</v>
      </c>
      <c r="AY115" s="38">
        <f t="shared" si="64"/>
        <v>0</v>
      </c>
      <c r="AZ115" s="38">
        <f t="shared" si="65"/>
        <v>0</v>
      </c>
      <c r="BA115" s="38">
        <f t="shared" si="66"/>
        <v>0</v>
      </c>
      <c r="BB115" s="38">
        <f t="shared" si="67"/>
        <v>0</v>
      </c>
      <c r="BC115" s="38">
        <f t="shared" si="68"/>
        <v>0</v>
      </c>
      <c r="BD115" s="38">
        <f t="shared" si="69"/>
        <v>1</v>
      </c>
      <c r="BE115" s="38"/>
      <c r="BF115" s="38"/>
      <c r="BG115" s="39">
        <f t="shared" si="70"/>
        <v>-0.0468531468531468</v>
      </c>
      <c r="BH115" s="39">
        <f t="shared" si="71"/>
        <v>0.002426185726886464</v>
      </c>
      <c r="BI115" s="39">
        <f t="shared" si="72"/>
        <v>-0.049256326770136485</v>
      </c>
      <c r="BJ115" s="38"/>
      <c r="BK115" s="38"/>
      <c r="BL115" s="38"/>
      <c r="BM115" s="38">
        <f t="shared" si="73"/>
        <v>-16</v>
      </c>
      <c r="BN115" s="38">
        <f t="shared" si="74"/>
        <v>0</v>
      </c>
      <c r="BO115" s="38">
        <f t="shared" si="75"/>
        <v>0</v>
      </c>
      <c r="BP115" s="38">
        <f t="shared" si="76"/>
        <v>0</v>
      </c>
      <c r="BQ115" s="38">
        <f t="shared" si="77"/>
        <v>0</v>
      </c>
      <c r="BR115" s="38">
        <f t="shared" si="78"/>
        <v>0</v>
      </c>
      <c r="BS115" s="38">
        <f t="shared" si="79"/>
        <v>0</v>
      </c>
      <c r="BT115" s="38">
        <f t="shared" si="80"/>
        <v>0</v>
      </c>
      <c r="BU115" s="38">
        <f t="shared" si="81"/>
        <v>1</v>
      </c>
      <c r="BV115" s="40">
        <f t="shared" si="82"/>
        <v>0</v>
      </c>
      <c r="BW115" s="40">
        <f t="shared" si="83"/>
        <v>0</v>
      </c>
      <c r="BX115" s="40">
        <f t="shared" si="84"/>
        <v>-10</v>
      </c>
      <c r="BY115" s="38">
        <f t="shared" si="85"/>
        <v>-25</v>
      </c>
      <c r="BZ115" s="37"/>
      <c r="CA115" s="37"/>
      <c r="CB115" s="37"/>
      <c r="CC115" s="37"/>
      <c r="CD115" s="37"/>
      <c r="CE115" s="37"/>
      <c r="CF115" s="37"/>
      <c r="CG115" s="37"/>
      <c r="CH115" s="37">
        <f t="shared" si="86"/>
        <v>0</v>
      </c>
      <c r="CI115" s="38">
        <f t="shared" si="87"/>
        <v>0</v>
      </c>
      <c r="CJ115" s="38">
        <f t="shared" si="88"/>
        <v>11.600000000000001</v>
      </c>
      <c r="CR115" s="38">
        <f t="shared" si="89"/>
        <v>-0.049256326770136485</v>
      </c>
      <c r="CS115" s="39">
        <f t="shared" si="90"/>
        <v>-10</v>
      </c>
    </row>
    <row r="116" spans="1:97" ht="12.75">
      <c r="A116" s="4" t="s">
        <v>72</v>
      </c>
      <c r="B116" s="4" t="s">
        <v>3</v>
      </c>
      <c r="C116" s="5" t="s">
        <v>406</v>
      </c>
      <c r="D116" s="4" t="s">
        <v>403</v>
      </c>
      <c r="E116" s="4" t="s">
        <v>8</v>
      </c>
      <c r="F116" t="s">
        <v>401</v>
      </c>
      <c r="G116">
        <v>6.3</v>
      </c>
      <c r="L116">
        <v>4.4</v>
      </c>
      <c r="M116">
        <v>6.1</v>
      </c>
      <c r="N116">
        <v>15.3</v>
      </c>
      <c r="O116">
        <v>10.8</v>
      </c>
      <c r="P116">
        <v>18.3</v>
      </c>
      <c r="Q116">
        <v>14</v>
      </c>
      <c r="R116">
        <v>11.9</v>
      </c>
      <c r="S116">
        <v>11.8</v>
      </c>
      <c r="T116">
        <v>15.6</v>
      </c>
      <c r="U116">
        <v>15.5</v>
      </c>
      <c r="V116">
        <v>16.3</v>
      </c>
      <c r="W116">
        <v>15.1</v>
      </c>
      <c r="X116">
        <v>15.6</v>
      </c>
      <c r="Y116">
        <v>12.5</v>
      </c>
      <c r="Z116">
        <v>15.8</v>
      </c>
      <c r="AA116">
        <v>-0.4</v>
      </c>
      <c r="AC116" s="38">
        <f t="shared" si="46"/>
        <v>4</v>
      </c>
      <c r="AD116" s="38">
        <f t="shared" si="47"/>
        <v>12.4125</v>
      </c>
      <c r="AE116" s="38"/>
      <c r="AF116" s="38">
        <f t="shared" si="48"/>
        <v>0</v>
      </c>
      <c r="AG116" s="38">
        <f t="shared" si="49"/>
        <v>0</v>
      </c>
      <c r="AH116" s="38">
        <f t="shared" si="50"/>
        <v>0</v>
      </c>
      <c r="AI116" s="38">
        <f t="shared" si="51"/>
        <v>0</v>
      </c>
      <c r="AJ116" s="38"/>
      <c r="AK116" s="38">
        <f t="shared" si="52"/>
        <v>0</v>
      </c>
      <c r="AL116" s="38">
        <f t="shared" si="53"/>
        <v>0</v>
      </c>
      <c r="AM116" s="38">
        <f t="shared" si="54"/>
        <v>0</v>
      </c>
      <c r="AN116" s="38">
        <f t="shared" si="55"/>
        <v>0</v>
      </c>
      <c r="AO116" s="38"/>
      <c r="AP116" s="38">
        <f t="shared" si="56"/>
        <v>0</v>
      </c>
      <c r="AQ116" s="38">
        <f t="shared" si="57"/>
        <v>0</v>
      </c>
      <c r="AR116" s="38">
        <f t="shared" si="58"/>
        <v>0</v>
      </c>
      <c r="AS116" s="38">
        <f t="shared" si="59"/>
        <v>0</v>
      </c>
      <c r="AT116" s="38">
        <f t="shared" si="60"/>
        <v>0</v>
      </c>
      <c r="AU116" s="38"/>
      <c r="AV116" s="38">
        <f t="shared" si="61"/>
      </c>
      <c r="AW116" s="38">
        <f t="shared" si="62"/>
        <v>1</v>
      </c>
      <c r="AX116" s="38">
        <f t="shared" si="63"/>
        <v>0</v>
      </c>
      <c r="AY116" s="38">
        <f t="shared" si="64"/>
        <v>1</v>
      </c>
      <c r="AZ116" s="38">
        <f t="shared" si="65"/>
        <v>0</v>
      </c>
      <c r="BA116" s="38">
        <f t="shared" si="66"/>
        <v>0</v>
      </c>
      <c r="BB116" s="38">
        <f t="shared" si="67"/>
        <v>0</v>
      </c>
      <c r="BC116" s="38">
        <f t="shared" si="68"/>
        <v>0</v>
      </c>
      <c r="BD116" s="38">
        <f t="shared" si="69"/>
        <v>2</v>
      </c>
      <c r="BE116" s="38"/>
      <c r="BF116" s="38"/>
      <c r="BG116" s="39">
        <f t="shared" si="70"/>
        <v>0.10323529411764704</v>
      </c>
      <c r="BH116" s="39">
        <f t="shared" si="71"/>
        <v>0.00951971054751413</v>
      </c>
      <c r="BI116" s="39">
        <f t="shared" si="72"/>
        <v>0.09756900403055332</v>
      </c>
      <c r="BJ116" s="38"/>
      <c r="BK116" s="38"/>
      <c r="BL116" s="38"/>
      <c r="BM116" s="38">
        <f t="shared" si="73"/>
        <v>-8</v>
      </c>
      <c r="BN116" s="38">
        <f t="shared" si="74"/>
        <v>0</v>
      </c>
      <c r="BO116" s="38">
        <f t="shared" si="75"/>
        <v>0</v>
      </c>
      <c r="BP116" s="38">
        <f t="shared" si="76"/>
        <v>0</v>
      </c>
      <c r="BQ116" s="38">
        <f t="shared" si="77"/>
        <v>0</v>
      </c>
      <c r="BR116" s="38">
        <f t="shared" si="78"/>
        <v>0</v>
      </c>
      <c r="BS116" s="38">
        <f t="shared" si="79"/>
        <v>0</v>
      </c>
      <c r="BT116" s="38">
        <f t="shared" si="80"/>
        <v>0</v>
      </c>
      <c r="BU116" s="38">
        <f t="shared" si="81"/>
        <v>2</v>
      </c>
      <c r="BV116" s="40">
        <f t="shared" si="82"/>
        <v>-1</v>
      </c>
      <c r="BW116" s="40">
        <f t="shared" si="83"/>
        <v>0</v>
      </c>
      <c r="BX116" s="40">
        <f t="shared" si="84"/>
        <v>0</v>
      </c>
      <c r="BY116" s="38">
        <f t="shared" si="85"/>
        <v>-7</v>
      </c>
      <c r="BZ116" s="37"/>
      <c r="CA116" s="37"/>
      <c r="CB116" s="37"/>
      <c r="CC116" s="37"/>
      <c r="CD116" s="37"/>
      <c r="CE116" s="37"/>
      <c r="CF116" s="37"/>
      <c r="CG116" s="37"/>
      <c r="CH116" s="37">
        <f t="shared" si="86"/>
        <v>0</v>
      </c>
      <c r="CI116" s="38">
        <f t="shared" si="87"/>
        <v>0</v>
      </c>
      <c r="CJ116" s="38">
        <f t="shared" si="88"/>
        <v>7.7</v>
      </c>
      <c r="CR116" s="38">
        <f t="shared" si="89"/>
        <v>0.09756900403055332</v>
      </c>
      <c r="CS116" s="39">
        <f t="shared" si="90"/>
        <v>-10</v>
      </c>
    </row>
    <row r="117" spans="1:97" ht="12.75">
      <c r="A117" s="4" t="s">
        <v>72</v>
      </c>
      <c r="B117" s="4" t="s">
        <v>3</v>
      </c>
      <c r="C117" s="5" t="s">
        <v>378</v>
      </c>
      <c r="D117" s="4" t="s">
        <v>379</v>
      </c>
      <c r="E117" s="4" t="s">
        <v>8</v>
      </c>
      <c r="F117" s="4" t="s">
        <v>382</v>
      </c>
      <c r="G117">
        <v>6.3</v>
      </c>
      <c r="K117">
        <v>3</v>
      </c>
      <c r="L117">
        <v>9.1</v>
      </c>
      <c r="M117">
        <v>0.1</v>
      </c>
      <c r="N117">
        <v>-2.3</v>
      </c>
      <c r="O117">
        <v>6.2</v>
      </c>
      <c r="P117">
        <v>4</v>
      </c>
      <c r="Q117">
        <v>4.7</v>
      </c>
      <c r="R117">
        <v>11.7</v>
      </c>
      <c r="S117">
        <v>16.2</v>
      </c>
      <c r="T117">
        <v>19</v>
      </c>
      <c r="U117">
        <v>15.8</v>
      </c>
      <c r="V117">
        <v>15.8</v>
      </c>
      <c r="W117">
        <v>17.6</v>
      </c>
      <c r="X117">
        <v>18.4</v>
      </c>
      <c r="Y117">
        <v>19.2</v>
      </c>
      <c r="Z117">
        <v>19.9</v>
      </c>
      <c r="AA117">
        <v>21.2</v>
      </c>
      <c r="AC117" s="38">
        <f t="shared" si="46"/>
        <v>3</v>
      </c>
      <c r="AD117" s="38">
        <f t="shared" si="47"/>
        <v>11.741176470588234</v>
      </c>
      <c r="AE117" s="38"/>
      <c r="AF117" s="38">
        <f t="shared" si="48"/>
        <v>5</v>
      </c>
      <c r="AG117" s="38">
        <f t="shared" si="49"/>
        <v>10</v>
      </c>
      <c r="AH117" s="38">
        <f t="shared" si="50"/>
        <v>10</v>
      </c>
      <c r="AI117" s="38">
        <f t="shared" si="51"/>
        <v>25</v>
      </c>
      <c r="AJ117" s="38"/>
      <c r="AK117" s="38">
        <f t="shared" si="52"/>
        <v>1</v>
      </c>
      <c r="AL117" s="38">
        <f t="shared" si="53"/>
        <v>1</v>
      </c>
      <c r="AM117" s="38">
        <f t="shared" si="54"/>
        <v>1</v>
      </c>
      <c r="AN117" s="38">
        <f t="shared" si="55"/>
        <v>3</v>
      </c>
      <c r="AO117" s="38"/>
      <c r="AP117" s="38">
        <f t="shared" si="56"/>
        <v>1</v>
      </c>
      <c r="AQ117" s="38">
        <f t="shared" si="57"/>
        <v>1</v>
      </c>
      <c r="AR117" s="38">
        <f t="shared" si="58"/>
        <v>1</v>
      </c>
      <c r="AS117" s="38">
        <f t="shared" si="59"/>
        <v>1</v>
      </c>
      <c r="AT117" s="38">
        <f t="shared" si="60"/>
        <v>1</v>
      </c>
      <c r="AU117" s="38"/>
      <c r="AV117" s="38">
        <f t="shared" si="61"/>
        <v>0</v>
      </c>
      <c r="AW117" s="38">
        <f t="shared" si="62"/>
        <v>1</v>
      </c>
      <c r="AX117" s="38">
        <f t="shared" si="63"/>
        <v>1</v>
      </c>
      <c r="AY117" s="38">
        <f t="shared" si="64"/>
        <v>1</v>
      </c>
      <c r="AZ117" s="38">
        <f t="shared" si="65"/>
        <v>1</v>
      </c>
      <c r="BA117" s="38">
        <f t="shared" si="66"/>
        <v>1</v>
      </c>
      <c r="BB117" s="38">
        <f t="shared" si="67"/>
        <v>1</v>
      </c>
      <c r="BC117" s="38">
        <f t="shared" si="68"/>
        <v>1</v>
      </c>
      <c r="BD117" s="38">
        <f t="shared" si="69"/>
        <v>7</v>
      </c>
      <c r="BE117" s="38"/>
      <c r="BF117" s="38"/>
      <c r="BG117" s="39">
        <f t="shared" si="70"/>
        <v>1.347549019607843</v>
      </c>
      <c r="BH117" s="39">
        <f t="shared" si="71"/>
        <v>0.7781388223364221</v>
      </c>
      <c r="BI117" s="39">
        <f t="shared" si="72"/>
        <v>0.882121772963587</v>
      </c>
      <c r="BJ117" s="38"/>
      <c r="BK117" s="38"/>
      <c r="BL117" s="38"/>
      <c r="BM117" s="38">
        <f t="shared" si="73"/>
        <v>-6</v>
      </c>
      <c r="BN117" s="38">
        <f t="shared" si="74"/>
        <v>25</v>
      </c>
      <c r="BO117" s="38">
        <f t="shared" si="75"/>
        <v>3</v>
      </c>
      <c r="BP117" s="38">
        <f t="shared" si="76"/>
        <v>1</v>
      </c>
      <c r="BQ117" s="38">
        <f t="shared" si="77"/>
        <v>1</v>
      </c>
      <c r="BR117" s="38">
        <f t="shared" si="78"/>
        <v>1</v>
      </c>
      <c r="BS117" s="38">
        <f t="shared" si="79"/>
        <v>1</v>
      </c>
      <c r="BT117" s="38">
        <f t="shared" si="80"/>
        <v>1</v>
      </c>
      <c r="BU117" s="38">
        <f t="shared" si="81"/>
        <v>7</v>
      </c>
      <c r="BV117" s="40">
        <f t="shared" si="82"/>
        <v>10</v>
      </c>
      <c r="BW117" s="40">
        <f t="shared" si="83"/>
        <v>10</v>
      </c>
      <c r="BX117" s="40">
        <f t="shared" si="84"/>
        <v>25</v>
      </c>
      <c r="BY117" s="38">
        <f t="shared" si="85"/>
        <v>79</v>
      </c>
      <c r="BZ117" s="37"/>
      <c r="CA117" s="37"/>
      <c r="CB117" s="37" t="s">
        <v>620</v>
      </c>
      <c r="CC117" s="37" t="s">
        <v>620</v>
      </c>
      <c r="CD117" s="37" t="s">
        <v>620</v>
      </c>
      <c r="CE117" s="37"/>
      <c r="CF117" s="37"/>
      <c r="CG117" s="37"/>
      <c r="CH117" s="37">
        <f t="shared" si="86"/>
        <v>1</v>
      </c>
      <c r="CI117" s="38">
        <f t="shared" si="87"/>
        <v>1</v>
      </c>
      <c r="CJ117" s="38">
        <f t="shared" si="88"/>
        <v>20.549999999999997</v>
      </c>
      <c r="CR117" s="38">
        <f t="shared" si="89"/>
        <v>0.8738111207547306</v>
      </c>
      <c r="CS117" s="39">
        <f t="shared" si="90"/>
        <v>-0.008310652208856406</v>
      </c>
    </row>
    <row r="118" spans="1:97" ht="12.75">
      <c r="A118" s="4" t="s">
        <v>72</v>
      </c>
      <c r="B118" s="4" t="s">
        <v>3</v>
      </c>
      <c r="C118" s="5" t="s">
        <v>378</v>
      </c>
      <c r="D118" s="4" t="s">
        <v>379</v>
      </c>
      <c r="E118" s="4" t="s">
        <v>49</v>
      </c>
      <c r="F118" s="4" t="s">
        <v>382</v>
      </c>
      <c r="G118">
        <v>6.3</v>
      </c>
      <c r="H118">
        <v>9.1</v>
      </c>
      <c r="I118">
        <v>7.5</v>
      </c>
      <c r="J118">
        <v>4.9</v>
      </c>
      <c r="K118">
        <v>5.4</v>
      </c>
      <c r="L118">
        <v>10.5</v>
      </c>
      <c r="M118">
        <v>11.9</v>
      </c>
      <c r="N118">
        <v>14.4</v>
      </c>
      <c r="O118">
        <v>12.2</v>
      </c>
      <c r="P118">
        <v>14.1</v>
      </c>
      <c r="Q118">
        <v>20.9</v>
      </c>
      <c r="R118">
        <v>16</v>
      </c>
      <c r="S118">
        <v>18.2</v>
      </c>
      <c r="T118">
        <v>14.2</v>
      </c>
      <c r="U118">
        <v>17.7</v>
      </c>
      <c r="V118">
        <v>13.8</v>
      </c>
      <c r="W118">
        <v>12.2</v>
      </c>
      <c r="X118">
        <v>21</v>
      </c>
      <c r="Y118">
        <v>12</v>
      </c>
      <c r="AA118">
        <v>11.2</v>
      </c>
      <c r="AC118" s="38">
        <f t="shared" si="46"/>
        <v>1</v>
      </c>
      <c r="AD118" s="38">
        <f t="shared" si="47"/>
        <v>13.01052631578947</v>
      </c>
      <c r="AE118" s="38"/>
      <c r="AF118" s="38">
        <f t="shared" si="48"/>
        <v>0</v>
      </c>
      <c r="AG118" s="38">
        <f t="shared" si="49"/>
        <v>0</v>
      </c>
      <c r="AH118" s="38">
        <f t="shared" si="50"/>
        <v>0</v>
      </c>
      <c r="AI118" s="38">
        <f t="shared" si="51"/>
        <v>0</v>
      </c>
      <c r="AJ118" s="38"/>
      <c r="AK118" s="38">
        <f t="shared" si="52"/>
        <v>0</v>
      </c>
      <c r="AL118" s="38">
        <f t="shared" si="53"/>
        <v>0</v>
      </c>
      <c r="AM118" s="38">
        <f t="shared" si="54"/>
        <v>0</v>
      </c>
      <c r="AN118" s="38">
        <f t="shared" si="55"/>
        <v>0</v>
      </c>
      <c r="AO118" s="38"/>
      <c r="AP118" s="38">
        <f t="shared" si="56"/>
        <v>0</v>
      </c>
      <c r="AQ118" s="38">
        <f t="shared" si="57"/>
        <v>0</v>
      </c>
      <c r="AR118" s="38">
        <f t="shared" si="58"/>
        <v>0</v>
      </c>
      <c r="AS118" s="38">
        <f t="shared" si="59"/>
        <v>0</v>
      </c>
      <c r="AT118" s="38">
        <f t="shared" si="60"/>
        <v>0</v>
      </c>
      <c r="AU118" s="38"/>
      <c r="AV118" s="38">
        <f t="shared" si="61"/>
        <v>1</v>
      </c>
      <c r="AW118" s="38">
        <f t="shared" si="62"/>
        <v>1</v>
      </c>
      <c r="AX118" s="38">
        <f t="shared" si="63"/>
        <v>1</v>
      </c>
      <c r="AY118" s="38">
        <f t="shared" si="64"/>
        <v>0</v>
      </c>
      <c r="AZ118" s="38">
        <f t="shared" si="65"/>
        <v>1</v>
      </c>
      <c r="BA118" s="38">
        <f t="shared" si="66"/>
        <v>0</v>
      </c>
      <c r="BB118" s="38">
        <f t="shared" si="67"/>
        <v>0</v>
      </c>
      <c r="BC118" s="38">
        <f t="shared" si="68"/>
        <v>0</v>
      </c>
      <c r="BD118" s="38">
        <f t="shared" si="69"/>
        <v>4</v>
      </c>
      <c r="BE118" s="38"/>
      <c r="BF118" s="38"/>
      <c r="BG118" s="39">
        <f t="shared" si="70"/>
        <v>0.4407685433422697</v>
      </c>
      <c r="BH118" s="39">
        <f t="shared" si="71"/>
        <v>0.30791044783449323</v>
      </c>
      <c r="BI118" s="39">
        <f t="shared" si="72"/>
        <v>0.5548967902542717</v>
      </c>
      <c r="BJ118" s="38"/>
      <c r="BK118" s="38"/>
      <c r="BL118" s="38"/>
      <c r="BM118" s="38">
        <f t="shared" si="73"/>
        <v>-2</v>
      </c>
      <c r="BN118" s="38">
        <f t="shared" si="74"/>
        <v>0</v>
      </c>
      <c r="BO118" s="38">
        <f t="shared" si="75"/>
        <v>0</v>
      </c>
      <c r="BP118" s="38">
        <f t="shared" si="76"/>
        <v>0</v>
      </c>
      <c r="BQ118" s="38">
        <f t="shared" si="77"/>
        <v>0</v>
      </c>
      <c r="BR118" s="38">
        <f t="shared" si="78"/>
        <v>0</v>
      </c>
      <c r="BS118" s="38">
        <f t="shared" si="79"/>
        <v>0</v>
      </c>
      <c r="BT118" s="38">
        <f t="shared" si="80"/>
        <v>0</v>
      </c>
      <c r="BU118" s="38">
        <f t="shared" si="81"/>
        <v>4</v>
      </c>
      <c r="BV118" s="40">
        <f t="shared" si="82"/>
        <v>-1</v>
      </c>
      <c r="BW118" s="40">
        <f t="shared" si="83"/>
        <v>5</v>
      </c>
      <c r="BX118" s="40">
        <f t="shared" si="84"/>
        <v>10</v>
      </c>
      <c r="BY118" s="38">
        <f t="shared" si="85"/>
        <v>16</v>
      </c>
      <c r="BZ118" s="37"/>
      <c r="CA118" s="37"/>
      <c r="CB118" s="37"/>
      <c r="CC118" s="37"/>
      <c r="CD118" s="37"/>
      <c r="CE118" s="37"/>
      <c r="CF118" s="37"/>
      <c r="CG118" s="37"/>
      <c r="CH118" s="37">
        <f t="shared" si="86"/>
        <v>0</v>
      </c>
      <c r="CI118" s="38">
        <f t="shared" si="87"/>
        <v>0</v>
      </c>
      <c r="CJ118" s="38">
        <f t="shared" si="88"/>
        <v>11.2</v>
      </c>
      <c r="CR118" s="38">
        <f t="shared" si="89"/>
        <v>0.11925299716174097</v>
      </c>
      <c r="CS118" s="39">
        <f t="shared" si="90"/>
        <v>-10</v>
      </c>
    </row>
    <row r="119" spans="1:97" ht="12.75">
      <c r="A119" s="4" t="s">
        <v>72</v>
      </c>
      <c r="B119" s="4" t="s">
        <v>3</v>
      </c>
      <c r="C119" s="5" t="s">
        <v>400</v>
      </c>
      <c r="D119" s="4" t="s">
        <v>405</v>
      </c>
      <c r="E119" s="4" t="s">
        <v>8</v>
      </c>
      <c r="F119" s="4" t="s">
        <v>399</v>
      </c>
      <c r="G119">
        <v>6.3</v>
      </c>
      <c r="O119">
        <v>7.2</v>
      </c>
      <c r="P119">
        <v>12.2</v>
      </c>
      <c r="Q119">
        <v>11.5</v>
      </c>
      <c r="R119">
        <v>14.5</v>
      </c>
      <c r="S119">
        <v>18.1</v>
      </c>
      <c r="T119">
        <v>18.3</v>
      </c>
      <c r="U119">
        <v>15.9</v>
      </c>
      <c r="V119">
        <v>14.8</v>
      </c>
      <c r="W119">
        <v>15.2</v>
      </c>
      <c r="X119">
        <v>13.7</v>
      </c>
      <c r="Y119">
        <v>12.8</v>
      </c>
      <c r="Z119">
        <v>13</v>
      </c>
      <c r="AA119">
        <v>7.4</v>
      </c>
      <c r="AC119" s="38">
        <f t="shared" si="46"/>
        <v>7</v>
      </c>
      <c r="AD119" s="38">
        <f t="shared" si="47"/>
        <v>13.430769230769233</v>
      </c>
      <c r="AE119" s="38"/>
      <c r="AF119" s="38">
        <f t="shared" si="48"/>
        <v>0</v>
      </c>
      <c r="AG119" s="38">
        <f t="shared" si="49"/>
        <v>0</v>
      </c>
      <c r="AH119" s="38">
        <f t="shared" si="50"/>
        <v>0</v>
      </c>
      <c r="AI119" s="38">
        <f t="shared" si="51"/>
        <v>0</v>
      </c>
      <c r="AJ119" s="38"/>
      <c r="AK119" s="38">
        <f t="shared" si="52"/>
        <v>0</v>
      </c>
      <c r="AL119" s="38">
        <f t="shared" si="53"/>
        <v>0</v>
      </c>
      <c r="AM119" s="38">
        <f t="shared" si="54"/>
        <v>0</v>
      </c>
      <c r="AN119" s="38">
        <f t="shared" si="55"/>
        <v>0</v>
      </c>
      <c r="AO119" s="38"/>
      <c r="AP119" s="38">
        <f t="shared" si="56"/>
        <v>0</v>
      </c>
      <c r="AQ119" s="38">
        <f t="shared" si="57"/>
        <v>0</v>
      </c>
      <c r="AR119" s="38">
        <f t="shared" si="58"/>
        <v>0</v>
      </c>
      <c r="AS119" s="38">
        <f t="shared" si="59"/>
        <v>0</v>
      </c>
      <c r="AT119" s="38">
        <f t="shared" si="60"/>
        <v>0</v>
      </c>
      <c r="AU119" s="38"/>
      <c r="AV119" s="38">
        <f t="shared" si="61"/>
      </c>
      <c r="AW119" s="38">
        <f t="shared" si="62"/>
      </c>
      <c r="AX119" s="38">
        <f t="shared" si="63"/>
        <v>1</v>
      </c>
      <c r="AY119" s="38">
        <f t="shared" si="64"/>
        <v>1</v>
      </c>
      <c r="AZ119" s="38">
        <f t="shared" si="65"/>
        <v>0</v>
      </c>
      <c r="BA119" s="38">
        <f t="shared" si="66"/>
        <v>0</v>
      </c>
      <c r="BB119" s="38">
        <f t="shared" si="67"/>
        <v>0</v>
      </c>
      <c r="BC119" s="38">
        <f t="shared" si="68"/>
        <v>0</v>
      </c>
      <c r="BD119" s="38">
        <f t="shared" si="69"/>
        <v>2</v>
      </c>
      <c r="BE119" s="38"/>
      <c r="BF119" s="38"/>
      <c r="BG119" s="39">
        <f t="shared" si="70"/>
        <v>-0.007142857142857127</v>
      </c>
      <c r="BH119" s="39">
        <f t="shared" si="71"/>
        <v>6.687697959816799E-05</v>
      </c>
      <c r="BI119" s="39">
        <f t="shared" si="72"/>
        <v>-0.008177834652166061</v>
      </c>
      <c r="BJ119" s="38"/>
      <c r="BK119" s="38"/>
      <c r="BL119" s="38"/>
      <c r="BM119" s="38">
        <f t="shared" si="73"/>
        <v>-14</v>
      </c>
      <c r="BN119" s="38">
        <f t="shared" si="74"/>
        <v>0</v>
      </c>
      <c r="BO119" s="38">
        <f t="shared" si="75"/>
        <v>0</v>
      </c>
      <c r="BP119" s="38">
        <f t="shared" si="76"/>
        <v>0</v>
      </c>
      <c r="BQ119" s="38">
        <f t="shared" si="77"/>
        <v>0</v>
      </c>
      <c r="BR119" s="38">
        <f t="shared" si="78"/>
        <v>0</v>
      </c>
      <c r="BS119" s="38">
        <f t="shared" si="79"/>
        <v>0</v>
      </c>
      <c r="BT119" s="38">
        <f t="shared" si="80"/>
        <v>0</v>
      </c>
      <c r="BU119" s="38">
        <f t="shared" si="81"/>
        <v>2</v>
      </c>
      <c r="BV119" s="40">
        <f t="shared" si="82"/>
        <v>0</v>
      </c>
      <c r="BW119" s="40">
        <f t="shared" si="83"/>
        <v>0</v>
      </c>
      <c r="BX119" s="40">
        <f t="shared" si="84"/>
        <v>-10</v>
      </c>
      <c r="BY119" s="38">
        <f t="shared" si="85"/>
        <v>-22</v>
      </c>
      <c r="BZ119" s="37"/>
      <c r="CA119" s="37"/>
      <c r="CB119" s="37"/>
      <c r="CC119" s="37"/>
      <c r="CD119" s="37"/>
      <c r="CE119" s="37"/>
      <c r="CF119" s="37"/>
      <c r="CG119" s="37"/>
      <c r="CH119" s="37">
        <f t="shared" si="86"/>
        <v>0</v>
      </c>
      <c r="CI119" s="38">
        <f t="shared" si="87"/>
        <v>0</v>
      </c>
      <c r="CJ119" s="38">
        <f t="shared" si="88"/>
        <v>10.2</v>
      </c>
      <c r="CR119" s="38">
        <f t="shared" si="89"/>
        <v>-0.008177834652166061</v>
      </c>
      <c r="CS119" s="39">
        <f t="shared" si="90"/>
        <v>-10</v>
      </c>
    </row>
    <row r="120" spans="1:97" ht="12.75">
      <c r="A120" s="4" t="s">
        <v>72</v>
      </c>
      <c r="B120" s="4" t="s">
        <v>3</v>
      </c>
      <c r="C120" s="6" t="s">
        <v>101</v>
      </c>
      <c r="D120" s="7" t="s">
        <v>102</v>
      </c>
      <c r="E120" s="4" t="s">
        <v>8</v>
      </c>
      <c r="F120" s="4"/>
      <c r="G120">
        <v>6.3</v>
      </c>
      <c r="J120">
        <v>4.8</v>
      </c>
      <c r="K120">
        <v>1.5</v>
      </c>
      <c r="L120">
        <v>2.1</v>
      </c>
      <c r="M120">
        <v>1.5</v>
      </c>
      <c r="N120">
        <v>-2.7</v>
      </c>
      <c r="O120">
        <v>2.5</v>
      </c>
      <c r="P120">
        <v>14.3</v>
      </c>
      <c r="Q120">
        <v>18</v>
      </c>
      <c r="R120">
        <v>15.9</v>
      </c>
      <c r="S120">
        <v>19.9</v>
      </c>
      <c r="T120">
        <v>17.4</v>
      </c>
      <c r="U120">
        <v>21.5</v>
      </c>
      <c r="V120">
        <v>18.3</v>
      </c>
      <c r="W120">
        <v>18.6</v>
      </c>
      <c r="X120">
        <v>15.1</v>
      </c>
      <c r="Y120">
        <v>16.8</v>
      </c>
      <c r="Z120">
        <v>12.6</v>
      </c>
      <c r="AA120">
        <v>8</v>
      </c>
      <c r="AC120" s="38">
        <f t="shared" si="46"/>
        <v>2</v>
      </c>
      <c r="AD120" s="38">
        <f t="shared" si="47"/>
        <v>11.45</v>
      </c>
      <c r="AE120" s="38"/>
      <c r="AF120" s="38">
        <f t="shared" si="48"/>
        <v>0</v>
      </c>
      <c r="AG120" s="38">
        <f t="shared" si="49"/>
        <v>0</v>
      </c>
      <c r="AH120" s="38">
        <f t="shared" si="50"/>
        <v>0</v>
      </c>
      <c r="AI120" s="38">
        <f t="shared" si="51"/>
        <v>0</v>
      </c>
      <c r="AJ120" s="38"/>
      <c r="AK120" s="38">
        <f t="shared" si="52"/>
        <v>0</v>
      </c>
      <c r="AL120" s="38">
        <f t="shared" si="53"/>
        <v>0</v>
      </c>
      <c r="AM120" s="38">
        <f t="shared" si="54"/>
        <v>0</v>
      </c>
      <c r="AN120" s="38">
        <f t="shared" si="55"/>
        <v>0</v>
      </c>
      <c r="AO120" s="38"/>
      <c r="AP120" s="38">
        <f t="shared" si="56"/>
        <v>0</v>
      </c>
      <c r="AQ120" s="38">
        <f t="shared" si="57"/>
        <v>0</v>
      </c>
      <c r="AR120" s="38">
        <f t="shared" si="58"/>
        <v>0</v>
      </c>
      <c r="AS120" s="38">
        <f t="shared" si="59"/>
        <v>0</v>
      </c>
      <c r="AT120" s="38">
        <f t="shared" si="60"/>
        <v>0</v>
      </c>
      <c r="AU120" s="38"/>
      <c r="AV120" s="38">
        <f t="shared" si="61"/>
        <v>0</v>
      </c>
      <c r="AW120" s="38">
        <f t="shared" si="62"/>
        <v>1</v>
      </c>
      <c r="AX120" s="38">
        <f t="shared" si="63"/>
        <v>1</v>
      </c>
      <c r="AY120" s="38">
        <f t="shared" si="64"/>
        <v>1</v>
      </c>
      <c r="AZ120" s="38">
        <f t="shared" si="65"/>
        <v>0</v>
      </c>
      <c r="BA120" s="38">
        <f t="shared" si="66"/>
        <v>0</v>
      </c>
      <c r="BB120" s="38">
        <f t="shared" si="67"/>
        <v>0</v>
      </c>
      <c r="BC120" s="38">
        <f t="shared" si="68"/>
        <v>0</v>
      </c>
      <c r="BD120" s="38">
        <f t="shared" si="69"/>
        <v>3</v>
      </c>
      <c r="BE120" s="38"/>
      <c r="BF120" s="38"/>
      <c r="BG120" s="39">
        <f t="shared" si="70"/>
        <v>0.9309597523219815</v>
      </c>
      <c r="BH120" s="39">
        <f t="shared" si="71"/>
        <v>0.4030517565664384</v>
      </c>
      <c r="BI120" s="39">
        <f t="shared" si="72"/>
        <v>0.6348635731922555</v>
      </c>
      <c r="BJ120" s="38"/>
      <c r="BK120" s="38"/>
      <c r="BL120" s="38"/>
      <c r="BM120" s="38">
        <f t="shared" si="73"/>
        <v>-4</v>
      </c>
      <c r="BN120" s="38">
        <f t="shared" si="74"/>
        <v>0</v>
      </c>
      <c r="BO120" s="38">
        <f t="shared" si="75"/>
        <v>0</v>
      </c>
      <c r="BP120" s="38">
        <f t="shared" si="76"/>
        <v>0</v>
      </c>
      <c r="BQ120" s="38">
        <f t="shared" si="77"/>
        <v>0</v>
      </c>
      <c r="BR120" s="38">
        <f t="shared" si="78"/>
        <v>0</v>
      </c>
      <c r="BS120" s="38">
        <f t="shared" si="79"/>
        <v>0</v>
      </c>
      <c r="BT120" s="38">
        <f t="shared" si="80"/>
        <v>0</v>
      </c>
      <c r="BU120" s="38">
        <f t="shared" si="81"/>
        <v>3</v>
      </c>
      <c r="BV120" s="40">
        <f t="shared" si="82"/>
        <v>5</v>
      </c>
      <c r="BW120" s="40">
        <f t="shared" si="83"/>
        <v>5</v>
      </c>
      <c r="BX120" s="40">
        <f t="shared" si="84"/>
        <v>10</v>
      </c>
      <c r="BY120" s="38">
        <f t="shared" si="85"/>
        <v>19</v>
      </c>
      <c r="BZ120" s="37"/>
      <c r="CA120" s="37"/>
      <c r="CB120" s="37"/>
      <c r="CC120" s="37"/>
      <c r="CD120" s="37"/>
      <c r="CE120" s="37"/>
      <c r="CF120" s="37"/>
      <c r="CG120" s="37"/>
      <c r="CH120" s="37">
        <f t="shared" si="86"/>
        <v>0</v>
      </c>
      <c r="CI120" s="38">
        <f t="shared" si="87"/>
        <v>0</v>
      </c>
      <c r="CJ120" s="38">
        <f t="shared" si="88"/>
        <v>10.3</v>
      </c>
      <c r="CR120" s="38">
        <f t="shared" si="89"/>
        <v>0.5540538435873288</v>
      </c>
      <c r="CS120" s="39">
        <f t="shared" si="90"/>
        <v>-10</v>
      </c>
    </row>
    <row r="121" spans="1:97" ht="12.75">
      <c r="A121" s="4" t="s">
        <v>107</v>
      </c>
      <c r="B121" s="4" t="s">
        <v>2</v>
      </c>
      <c r="C121" s="5" t="s">
        <v>108</v>
      </c>
      <c r="D121" s="4"/>
      <c r="E121" s="4" t="s">
        <v>8</v>
      </c>
      <c r="F121" s="4" t="s">
        <v>109</v>
      </c>
      <c r="G121">
        <v>6.3</v>
      </c>
      <c r="K121">
        <v>-2.8</v>
      </c>
      <c r="L121">
        <v>4.6</v>
      </c>
      <c r="M121">
        <v>6.5</v>
      </c>
      <c r="N121">
        <v>14.7</v>
      </c>
      <c r="O121">
        <v>11.2</v>
      </c>
      <c r="P121">
        <v>17.1</v>
      </c>
      <c r="Q121">
        <v>13.7</v>
      </c>
      <c r="R121">
        <v>16.4</v>
      </c>
      <c r="S121">
        <v>13.7</v>
      </c>
      <c r="T121">
        <v>16.2</v>
      </c>
      <c r="U121">
        <v>16.7</v>
      </c>
      <c r="V121">
        <v>13.1</v>
      </c>
      <c r="W121">
        <v>14.9</v>
      </c>
      <c r="X121">
        <v>16.8</v>
      </c>
      <c r="Y121">
        <v>14.2</v>
      </c>
      <c r="Z121">
        <v>13.3</v>
      </c>
      <c r="AA121">
        <v>8.7</v>
      </c>
      <c r="AC121" s="38">
        <f t="shared" si="46"/>
        <v>3</v>
      </c>
      <c r="AD121" s="38">
        <f t="shared" si="47"/>
        <v>12.294117647058824</v>
      </c>
      <c r="AE121" s="38"/>
      <c r="AF121" s="38">
        <f t="shared" si="48"/>
        <v>0</v>
      </c>
      <c r="AG121" s="38">
        <f t="shared" si="49"/>
        <v>0</v>
      </c>
      <c r="AH121" s="38">
        <f t="shared" si="50"/>
        <v>0</v>
      </c>
      <c r="AI121" s="38">
        <f t="shared" si="51"/>
        <v>0</v>
      </c>
      <c r="AJ121" s="38"/>
      <c r="AK121" s="38">
        <f t="shared" si="52"/>
        <v>0</v>
      </c>
      <c r="AL121" s="38">
        <f t="shared" si="53"/>
        <v>0</v>
      </c>
      <c r="AM121" s="38">
        <f t="shared" si="54"/>
        <v>0</v>
      </c>
      <c r="AN121" s="38">
        <f t="shared" si="55"/>
        <v>0</v>
      </c>
      <c r="AO121" s="38"/>
      <c r="AP121" s="38">
        <f t="shared" si="56"/>
        <v>0</v>
      </c>
      <c r="AQ121" s="38">
        <f t="shared" si="57"/>
        <v>0</v>
      </c>
      <c r="AR121" s="38">
        <f t="shared" si="58"/>
        <v>0</v>
      </c>
      <c r="AS121" s="38">
        <f t="shared" si="59"/>
        <v>0</v>
      </c>
      <c r="AT121" s="38">
        <f t="shared" si="60"/>
        <v>0</v>
      </c>
      <c r="AU121" s="38"/>
      <c r="AV121" s="38">
        <f t="shared" si="61"/>
        <v>1</v>
      </c>
      <c r="AW121" s="38">
        <f t="shared" si="62"/>
        <v>1</v>
      </c>
      <c r="AX121" s="38">
        <f t="shared" si="63"/>
        <v>1</v>
      </c>
      <c r="AY121" s="38">
        <f t="shared" si="64"/>
        <v>1</v>
      </c>
      <c r="AZ121" s="38">
        <f t="shared" si="65"/>
        <v>0</v>
      </c>
      <c r="BA121" s="38">
        <f t="shared" si="66"/>
        <v>0</v>
      </c>
      <c r="BB121" s="38">
        <f t="shared" si="67"/>
        <v>0</v>
      </c>
      <c r="BC121" s="38">
        <f t="shared" si="68"/>
        <v>0</v>
      </c>
      <c r="BD121" s="38">
        <f t="shared" si="69"/>
        <v>4</v>
      </c>
      <c r="BE121" s="38"/>
      <c r="BF121" s="38"/>
      <c r="BG121" s="39">
        <f t="shared" si="70"/>
        <v>0.5348039215686274</v>
      </c>
      <c r="BH121" s="39">
        <f t="shared" si="71"/>
        <v>0.25847646074213454</v>
      </c>
      <c r="BI121" s="39">
        <f t="shared" si="72"/>
        <v>0.5084058032144544</v>
      </c>
      <c r="BJ121" s="38"/>
      <c r="BK121" s="38"/>
      <c r="BL121" s="38"/>
      <c r="BM121" s="38">
        <f t="shared" si="73"/>
        <v>-6</v>
      </c>
      <c r="BN121" s="38">
        <f t="shared" si="74"/>
        <v>0</v>
      </c>
      <c r="BO121" s="38">
        <f t="shared" si="75"/>
        <v>0</v>
      </c>
      <c r="BP121" s="38">
        <f t="shared" si="76"/>
        <v>0</v>
      </c>
      <c r="BQ121" s="38">
        <f t="shared" si="77"/>
        <v>0</v>
      </c>
      <c r="BR121" s="38">
        <f t="shared" si="78"/>
        <v>0</v>
      </c>
      <c r="BS121" s="38">
        <f t="shared" si="79"/>
        <v>0</v>
      </c>
      <c r="BT121" s="38">
        <f t="shared" si="80"/>
        <v>0</v>
      </c>
      <c r="BU121" s="38">
        <f t="shared" si="81"/>
        <v>4</v>
      </c>
      <c r="BV121" s="40">
        <f t="shared" si="82"/>
        <v>2.5</v>
      </c>
      <c r="BW121" s="40">
        <f t="shared" si="83"/>
        <v>5</v>
      </c>
      <c r="BX121" s="40">
        <f t="shared" si="84"/>
        <v>10</v>
      </c>
      <c r="BY121" s="38">
        <f t="shared" si="85"/>
        <v>15.5</v>
      </c>
      <c r="BZ121" s="37"/>
      <c r="CA121" s="37"/>
      <c r="CB121" s="37"/>
      <c r="CC121" s="37"/>
      <c r="CD121" s="37"/>
      <c r="CE121" s="37"/>
      <c r="CF121" s="37"/>
      <c r="CG121" s="37"/>
      <c r="CH121" s="37">
        <f t="shared" si="86"/>
        <v>0</v>
      </c>
      <c r="CI121" s="38">
        <f t="shared" si="87"/>
        <v>0</v>
      </c>
      <c r="CJ121" s="38">
        <f t="shared" si="88"/>
        <v>11</v>
      </c>
      <c r="CR121" s="38">
        <f t="shared" si="89"/>
        <v>0.3369259697568842</v>
      </c>
      <c r="CS121" s="39">
        <f t="shared" si="90"/>
        <v>-10</v>
      </c>
    </row>
    <row r="122" spans="1:97" ht="12.75">
      <c r="A122" s="4" t="s">
        <v>107</v>
      </c>
      <c r="B122" s="4" t="s">
        <v>2</v>
      </c>
      <c r="C122" s="5" t="s">
        <v>108</v>
      </c>
      <c r="D122" s="4"/>
      <c r="E122" s="4" t="s">
        <v>49</v>
      </c>
      <c r="F122" s="4" t="s">
        <v>109</v>
      </c>
      <c r="G122">
        <v>6.3</v>
      </c>
      <c r="H122">
        <v>18.4</v>
      </c>
      <c r="I122">
        <v>14.1</v>
      </c>
      <c r="J122">
        <v>12.5</v>
      </c>
      <c r="K122">
        <v>15.8</v>
      </c>
      <c r="L122">
        <v>10.8</v>
      </c>
      <c r="M122">
        <v>17.3</v>
      </c>
      <c r="N122">
        <v>3.3</v>
      </c>
      <c r="O122">
        <v>14.3</v>
      </c>
      <c r="P122">
        <v>14.2</v>
      </c>
      <c r="Q122">
        <v>14.5</v>
      </c>
      <c r="R122">
        <v>14</v>
      </c>
      <c r="S122">
        <v>14.6</v>
      </c>
      <c r="T122">
        <v>15.4</v>
      </c>
      <c r="U122">
        <v>13.3</v>
      </c>
      <c r="V122">
        <v>14.1</v>
      </c>
      <c r="W122">
        <v>15.8</v>
      </c>
      <c r="X122">
        <v>13.5</v>
      </c>
      <c r="Y122">
        <v>12.3</v>
      </c>
      <c r="Z122">
        <v>15.4</v>
      </c>
      <c r="AA122">
        <v>7.7</v>
      </c>
      <c r="AC122" s="38">
        <f t="shared" si="46"/>
        <v>0</v>
      </c>
      <c r="AD122" s="38">
        <f t="shared" si="47"/>
        <v>13.565000000000001</v>
      </c>
      <c r="AE122" s="38"/>
      <c r="AF122" s="38">
        <f t="shared" si="48"/>
        <v>0</v>
      </c>
      <c r="AG122" s="38">
        <f t="shared" si="49"/>
        <v>0</v>
      </c>
      <c r="AH122" s="38">
        <f t="shared" si="50"/>
        <v>0</v>
      </c>
      <c r="AI122" s="38">
        <f t="shared" si="51"/>
        <v>0</v>
      </c>
      <c r="AJ122" s="38"/>
      <c r="AK122" s="38">
        <f t="shared" si="52"/>
        <v>0</v>
      </c>
      <c r="AL122" s="38">
        <f t="shared" si="53"/>
        <v>0</v>
      </c>
      <c r="AM122" s="38">
        <f t="shared" si="54"/>
        <v>0</v>
      </c>
      <c r="AN122" s="38">
        <f t="shared" si="55"/>
        <v>0</v>
      </c>
      <c r="AO122" s="38"/>
      <c r="AP122" s="38">
        <f t="shared" si="56"/>
        <v>0</v>
      </c>
      <c r="AQ122" s="38">
        <f t="shared" si="57"/>
        <v>0</v>
      </c>
      <c r="AR122" s="38">
        <f t="shared" si="58"/>
        <v>0</v>
      </c>
      <c r="AS122" s="38">
        <f t="shared" si="59"/>
        <v>0</v>
      </c>
      <c r="AT122" s="38">
        <f t="shared" si="60"/>
        <v>0</v>
      </c>
      <c r="AU122" s="38"/>
      <c r="AV122" s="38">
        <f t="shared" si="61"/>
        <v>0</v>
      </c>
      <c r="AW122" s="38">
        <f t="shared" si="62"/>
        <v>0</v>
      </c>
      <c r="AX122" s="38">
        <f t="shared" si="63"/>
        <v>1</v>
      </c>
      <c r="AY122" s="38">
        <f t="shared" si="64"/>
        <v>1</v>
      </c>
      <c r="AZ122" s="38">
        <f t="shared" si="65"/>
        <v>0</v>
      </c>
      <c r="BA122" s="38">
        <f t="shared" si="66"/>
        <v>0</v>
      </c>
      <c r="BB122" s="38">
        <f t="shared" si="67"/>
        <v>0</v>
      </c>
      <c r="BC122" s="38">
        <f t="shared" si="68"/>
        <v>0</v>
      </c>
      <c r="BD122" s="38">
        <f t="shared" si="69"/>
        <v>2</v>
      </c>
      <c r="BE122" s="38"/>
      <c r="BF122" s="38"/>
      <c r="BG122" s="39">
        <f t="shared" si="70"/>
        <v>-0.083984962406015</v>
      </c>
      <c r="BH122" s="39">
        <f t="shared" si="71"/>
        <v>0.022558849926420446</v>
      </c>
      <c r="BI122" s="39">
        <f t="shared" si="72"/>
        <v>-0.1501960383179944</v>
      </c>
      <c r="BJ122" s="38"/>
      <c r="BK122" s="38"/>
      <c r="BL122" s="38"/>
      <c r="BM122" s="38">
        <f t="shared" si="73"/>
        <v>0</v>
      </c>
      <c r="BN122" s="38">
        <f t="shared" si="74"/>
        <v>0</v>
      </c>
      <c r="BO122" s="38">
        <f t="shared" si="75"/>
        <v>0</v>
      </c>
      <c r="BP122" s="38">
        <f t="shared" si="76"/>
        <v>0</v>
      </c>
      <c r="BQ122" s="38">
        <f t="shared" si="77"/>
        <v>0</v>
      </c>
      <c r="BR122" s="38">
        <f t="shared" si="78"/>
        <v>0</v>
      </c>
      <c r="BS122" s="38">
        <f t="shared" si="79"/>
        <v>0</v>
      </c>
      <c r="BT122" s="38">
        <f t="shared" si="80"/>
        <v>0</v>
      </c>
      <c r="BU122" s="38">
        <f t="shared" si="81"/>
        <v>2</v>
      </c>
      <c r="BV122" s="40">
        <f t="shared" si="82"/>
        <v>-10</v>
      </c>
      <c r="BW122" s="40">
        <f t="shared" si="83"/>
        <v>0</v>
      </c>
      <c r="BX122" s="40">
        <f t="shared" si="84"/>
        <v>-10</v>
      </c>
      <c r="BY122" s="38">
        <f t="shared" si="85"/>
        <v>-18</v>
      </c>
      <c r="BZ122" s="37"/>
      <c r="CA122" s="37"/>
      <c r="CB122" s="37"/>
      <c r="CC122" s="37"/>
      <c r="CD122" s="37"/>
      <c r="CE122" s="37"/>
      <c r="CF122" s="37"/>
      <c r="CG122" s="37"/>
      <c r="CH122" s="37">
        <f t="shared" si="86"/>
        <v>0</v>
      </c>
      <c r="CI122" s="38">
        <f t="shared" si="87"/>
        <v>0</v>
      </c>
      <c r="CJ122" s="38">
        <f t="shared" si="88"/>
        <v>11.55</v>
      </c>
      <c r="CR122" s="38">
        <f t="shared" si="89"/>
        <v>0.058342779683562926</v>
      </c>
      <c r="CS122" s="39">
        <f t="shared" si="90"/>
        <v>-10</v>
      </c>
    </row>
    <row r="123" spans="1:97" ht="12.75">
      <c r="A123" s="4" t="s">
        <v>107</v>
      </c>
      <c r="B123" s="4" t="s">
        <v>2</v>
      </c>
      <c r="C123" s="5" t="s">
        <v>110</v>
      </c>
      <c r="D123" s="4"/>
      <c r="E123" s="4" t="s">
        <v>8</v>
      </c>
      <c r="F123" s="4" t="s">
        <v>111</v>
      </c>
      <c r="G123">
        <v>6.3</v>
      </c>
      <c r="J123">
        <v>6.1</v>
      </c>
      <c r="K123">
        <v>11.3</v>
      </c>
      <c r="L123">
        <v>14.7</v>
      </c>
      <c r="M123">
        <v>11.5</v>
      </c>
      <c r="N123">
        <v>16</v>
      </c>
      <c r="O123">
        <v>11.5</v>
      </c>
      <c r="P123">
        <v>12.1</v>
      </c>
      <c r="Q123">
        <v>14.5</v>
      </c>
      <c r="R123">
        <v>16.3</v>
      </c>
      <c r="S123">
        <v>14.5</v>
      </c>
      <c r="T123">
        <v>13.7</v>
      </c>
      <c r="U123">
        <v>13.7</v>
      </c>
      <c r="V123">
        <v>13.7</v>
      </c>
      <c r="W123">
        <v>13.2</v>
      </c>
      <c r="X123">
        <v>17.3</v>
      </c>
      <c r="Y123">
        <v>13.7</v>
      </c>
      <c r="Z123">
        <v>14.3</v>
      </c>
      <c r="AA123">
        <v>13</v>
      </c>
      <c r="AC123" s="38">
        <f t="shared" si="46"/>
        <v>2</v>
      </c>
      <c r="AD123" s="38">
        <f t="shared" si="47"/>
        <v>13.394444444444442</v>
      </c>
      <c r="AE123" s="38"/>
      <c r="AF123" s="38">
        <f t="shared" si="48"/>
        <v>0</v>
      </c>
      <c r="AG123" s="38">
        <f t="shared" si="49"/>
        <v>0</v>
      </c>
      <c r="AH123" s="38">
        <f t="shared" si="50"/>
        <v>0</v>
      </c>
      <c r="AI123" s="38">
        <f t="shared" si="51"/>
        <v>0</v>
      </c>
      <c r="AJ123" s="38"/>
      <c r="AK123" s="38">
        <f t="shared" si="52"/>
        <v>0</v>
      </c>
      <c r="AL123" s="38">
        <f t="shared" si="53"/>
        <v>0</v>
      </c>
      <c r="AM123" s="38">
        <f t="shared" si="54"/>
        <v>0</v>
      </c>
      <c r="AN123" s="38">
        <f t="shared" si="55"/>
        <v>0</v>
      </c>
      <c r="AO123" s="38"/>
      <c r="AP123" s="38">
        <f t="shared" si="56"/>
        <v>0</v>
      </c>
      <c r="AQ123" s="38">
        <f t="shared" si="57"/>
        <v>0</v>
      </c>
      <c r="AR123" s="38">
        <f t="shared" si="58"/>
        <v>0</v>
      </c>
      <c r="AS123" s="38">
        <f t="shared" si="59"/>
        <v>0</v>
      </c>
      <c r="AT123" s="38">
        <f t="shared" si="60"/>
        <v>0</v>
      </c>
      <c r="AU123" s="38"/>
      <c r="AV123" s="38">
        <f t="shared" si="61"/>
        <v>1</v>
      </c>
      <c r="AW123" s="38">
        <f t="shared" si="62"/>
        <v>1</v>
      </c>
      <c r="AX123" s="38">
        <f t="shared" si="63"/>
        <v>1</v>
      </c>
      <c r="AY123" s="38">
        <f t="shared" si="64"/>
        <v>0</v>
      </c>
      <c r="AZ123" s="38">
        <f t="shared" si="65"/>
        <v>1</v>
      </c>
      <c r="BA123" s="38">
        <f t="shared" si="66"/>
        <v>0</v>
      </c>
      <c r="BB123" s="38">
        <f t="shared" si="67"/>
        <v>0</v>
      </c>
      <c r="BC123" s="38">
        <f t="shared" si="68"/>
        <v>0</v>
      </c>
      <c r="BD123" s="38">
        <f t="shared" si="69"/>
        <v>4</v>
      </c>
      <c r="BE123" s="38"/>
      <c r="BF123" s="38"/>
      <c r="BG123" s="39">
        <f t="shared" si="70"/>
        <v>0.2137254901960784</v>
      </c>
      <c r="BH123" s="39">
        <f t="shared" si="71"/>
        <v>0.2159792573268295</v>
      </c>
      <c r="BI123" s="39">
        <f t="shared" si="72"/>
        <v>0.46473568544585586</v>
      </c>
      <c r="BJ123" s="38"/>
      <c r="BK123" s="38"/>
      <c r="BL123" s="38"/>
      <c r="BM123" s="38">
        <f t="shared" si="73"/>
        <v>-4</v>
      </c>
      <c r="BN123" s="38">
        <f t="shared" si="74"/>
        <v>0</v>
      </c>
      <c r="BO123" s="38">
        <f t="shared" si="75"/>
        <v>0</v>
      </c>
      <c r="BP123" s="38">
        <f t="shared" si="76"/>
        <v>0</v>
      </c>
      <c r="BQ123" s="38">
        <f t="shared" si="77"/>
        <v>0</v>
      </c>
      <c r="BR123" s="38">
        <f t="shared" si="78"/>
        <v>0</v>
      </c>
      <c r="BS123" s="38">
        <f t="shared" si="79"/>
        <v>0</v>
      </c>
      <c r="BT123" s="38">
        <f t="shared" si="80"/>
        <v>0</v>
      </c>
      <c r="BU123" s="38">
        <f t="shared" si="81"/>
        <v>4</v>
      </c>
      <c r="BV123" s="40">
        <f t="shared" si="82"/>
        <v>-1</v>
      </c>
      <c r="BW123" s="40">
        <f t="shared" si="83"/>
        <v>0</v>
      </c>
      <c r="BX123" s="40">
        <f t="shared" si="84"/>
        <v>5</v>
      </c>
      <c r="BY123" s="38">
        <f t="shared" si="85"/>
        <v>4</v>
      </c>
      <c r="BZ123" s="37"/>
      <c r="CA123" s="37"/>
      <c r="CB123" s="37"/>
      <c r="CC123" s="37"/>
      <c r="CD123" s="37"/>
      <c r="CE123" s="37"/>
      <c r="CF123" s="37"/>
      <c r="CG123" s="37"/>
      <c r="CH123" s="37">
        <f t="shared" si="86"/>
        <v>0</v>
      </c>
      <c r="CI123" s="38">
        <f t="shared" si="87"/>
        <v>0</v>
      </c>
      <c r="CJ123" s="38">
        <f t="shared" si="88"/>
        <v>13.65</v>
      </c>
      <c r="CR123" s="38">
        <f t="shared" si="89"/>
        <v>0.1421918692774332</v>
      </c>
      <c r="CS123" s="39">
        <f t="shared" si="90"/>
        <v>-10</v>
      </c>
    </row>
    <row r="124" spans="1:97" ht="12.75">
      <c r="A124" s="4" t="s">
        <v>107</v>
      </c>
      <c r="B124" s="4" t="s">
        <v>2</v>
      </c>
      <c r="C124" s="5" t="s">
        <v>110</v>
      </c>
      <c r="D124" s="4"/>
      <c r="E124" s="4" t="s">
        <v>49</v>
      </c>
      <c r="F124" s="4" t="s">
        <v>111</v>
      </c>
      <c r="G124">
        <v>6.3</v>
      </c>
      <c r="H124">
        <v>18.7</v>
      </c>
      <c r="I124">
        <v>14.1</v>
      </c>
      <c r="J124">
        <v>15.7</v>
      </c>
      <c r="K124">
        <v>16.3</v>
      </c>
      <c r="L124">
        <v>10.4</v>
      </c>
      <c r="M124">
        <v>13.7</v>
      </c>
      <c r="N124">
        <v>11.6</v>
      </c>
      <c r="O124">
        <v>12.6</v>
      </c>
      <c r="P124">
        <v>15.1</v>
      </c>
      <c r="Q124">
        <v>13.3</v>
      </c>
      <c r="R124">
        <v>15</v>
      </c>
      <c r="S124">
        <v>13.5</v>
      </c>
      <c r="T124">
        <v>14.1</v>
      </c>
      <c r="U124">
        <v>10.1</v>
      </c>
      <c r="V124">
        <v>15.7</v>
      </c>
      <c r="W124">
        <v>11.8</v>
      </c>
      <c r="X124">
        <v>15.1</v>
      </c>
      <c r="Y124">
        <v>11.9</v>
      </c>
      <c r="Z124">
        <v>12.5</v>
      </c>
      <c r="AA124">
        <v>11.9</v>
      </c>
      <c r="AC124" s="38">
        <f t="shared" si="46"/>
        <v>0</v>
      </c>
      <c r="AD124" s="38">
        <f t="shared" si="47"/>
        <v>13.654999999999998</v>
      </c>
      <c r="AE124" s="38"/>
      <c r="AF124" s="38">
        <f t="shared" si="48"/>
        <v>0</v>
      </c>
      <c r="AG124" s="38">
        <f t="shared" si="49"/>
        <v>0</v>
      </c>
      <c r="AH124" s="38">
        <f t="shared" si="50"/>
        <v>0</v>
      </c>
      <c r="AI124" s="38">
        <f t="shared" si="51"/>
        <v>0</v>
      </c>
      <c r="AJ124" s="38"/>
      <c r="AK124" s="38">
        <f t="shared" si="52"/>
        <v>0</v>
      </c>
      <c r="AL124" s="38">
        <f t="shared" si="53"/>
        <v>0</v>
      </c>
      <c r="AM124" s="38">
        <f t="shared" si="54"/>
        <v>0</v>
      </c>
      <c r="AN124" s="38">
        <f t="shared" si="55"/>
        <v>0</v>
      </c>
      <c r="AO124" s="38"/>
      <c r="AP124" s="38">
        <f t="shared" si="56"/>
        <v>0</v>
      </c>
      <c r="AQ124" s="38">
        <f t="shared" si="57"/>
        <v>0</v>
      </c>
      <c r="AR124" s="38">
        <f t="shared" si="58"/>
        <v>0</v>
      </c>
      <c r="AS124" s="38">
        <f t="shared" si="59"/>
        <v>0</v>
      </c>
      <c r="AT124" s="38">
        <f t="shared" si="60"/>
        <v>0</v>
      </c>
      <c r="AU124" s="38"/>
      <c r="AV124" s="38">
        <f t="shared" si="61"/>
        <v>0</v>
      </c>
      <c r="AW124" s="38">
        <f t="shared" si="62"/>
        <v>1</v>
      </c>
      <c r="AX124" s="38">
        <f t="shared" si="63"/>
        <v>1</v>
      </c>
      <c r="AY124" s="38">
        <f t="shared" si="64"/>
        <v>0</v>
      </c>
      <c r="AZ124" s="38">
        <f t="shared" si="65"/>
        <v>0</v>
      </c>
      <c r="BA124" s="38">
        <f t="shared" si="66"/>
        <v>0</v>
      </c>
      <c r="BB124" s="38">
        <f t="shared" si="67"/>
        <v>0</v>
      </c>
      <c r="BC124" s="38">
        <f t="shared" si="68"/>
        <v>0</v>
      </c>
      <c r="BD124" s="38">
        <f t="shared" si="69"/>
        <v>2</v>
      </c>
      <c r="BE124" s="38"/>
      <c r="BF124" s="38"/>
      <c r="BG124" s="39">
        <f t="shared" si="70"/>
        <v>-0.15165413533834582</v>
      </c>
      <c r="BH124" s="39">
        <f t="shared" si="71"/>
        <v>0.1761014116243867</v>
      </c>
      <c r="BI124" s="39">
        <f t="shared" si="72"/>
        <v>-0.4196443870998237</v>
      </c>
      <c r="BJ124" s="38"/>
      <c r="BK124" s="38"/>
      <c r="BL124" s="38"/>
      <c r="BM124" s="38">
        <f t="shared" si="73"/>
        <v>0</v>
      </c>
      <c r="BN124" s="38">
        <f t="shared" si="74"/>
        <v>0</v>
      </c>
      <c r="BO124" s="38">
        <f t="shared" si="75"/>
        <v>0</v>
      </c>
      <c r="BP124" s="38">
        <f t="shared" si="76"/>
        <v>0</v>
      </c>
      <c r="BQ124" s="38">
        <f t="shared" si="77"/>
        <v>0</v>
      </c>
      <c r="BR124" s="38">
        <f t="shared" si="78"/>
        <v>0</v>
      </c>
      <c r="BS124" s="38">
        <f t="shared" si="79"/>
        <v>0</v>
      </c>
      <c r="BT124" s="38">
        <f t="shared" si="80"/>
        <v>0</v>
      </c>
      <c r="BU124" s="38">
        <f t="shared" si="81"/>
        <v>2</v>
      </c>
      <c r="BV124" s="40">
        <f t="shared" si="82"/>
        <v>-10</v>
      </c>
      <c r="BW124" s="40">
        <f t="shared" si="83"/>
        <v>0</v>
      </c>
      <c r="BX124" s="40">
        <f t="shared" si="84"/>
        <v>-10</v>
      </c>
      <c r="BY124" s="38">
        <f t="shared" si="85"/>
        <v>-18</v>
      </c>
      <c r="BZ124" s="37"/>
      <c r="CA124" s="37"/>
      <c r="CB124" s="37"/>
      <c r="CC124" s="37"/>
      <c r="CD124" s="37"/>
      <c r="CE124" s="37"/>
      <c r="CF124" s="37"/>
      <c r="CG124" s="37"/>
      <c r="CH124" s="37">
        <f t="shared" si="86"/>
        <v>0</v>
      </c>
      <c r="CI124" s="38">
        <f t="shared" si="87"/>
        <v>0</v>
      </c>
      <c r="CJ124" s="38">
        <f t="shared" si="88"/>
        <v>12.2</v>
      </c>
      <c r="CR124" s="38">
        <f t="shared" si="89"/>
        <v>0.030819513471018353</v>
      </c>
      <c r="CS124" s="39">
        <f t="shared" si="90"/>
        <v>-10</v>
      </c>
    </row>
    <row r="125" spans="1:97" ht="12.75">
      <c r="A125" s="4" t="s">
        <v>107</v>
      </c>
      <c r="B125" s="4" t="s">
        <v>2</v>
      </c>
      <c r="C125" s="5" t="s">
        <v>115</v>
      </c>
      <c r="D125" s="4"/>
      <c r="E125" s="4" t="s">
        <v>8</v>
      </c>
      <c r="F125" s="4" t="s">
        <v>116</v>
      </c>
      <c r="G125">
        <v>6.3</v>
      </c>
      <c r="O125">
        <v>-3.3</v>
      </c>
      <c r="P125">
        <v>8.8</v>
      </c>
      <c r="Q125">
        <v>12.6</v>
      </c>
      <c r="R125">
        <v>14.2</v>
      </c>
      <c r="S125">
        <v>14.3</v>
      </c>
      <c r="T125">
        <v>13.9</v>
      </c>
      <c r="U125">
        <v>15.1</v>
      </c>
      <c r="V125">
        <v>13.8</v>
      </c>
      <c r="W125">
        <v>16.9</v>
      </c>
      <c r="X125">
        <v>16.5</v>
      </c>
      <c r="Y125">
        <v>17.6</v>
      </c>
      <c r="Z125">
        <v>17.7</v>
      </c>
      <c r="AA125">
        <v>18.1</v>
      </c>
      <c r="AC125" s="38">
        <f t="shared" si="46"/>
        <v>7</v>
      </c>
      <c r="AD125" s="38">
        <f t="shared" si="47"/>
        <v>13.55384615384615</v>
      </c>
      <c r="AE125" s="38"/>
      <c r="AF125" s="38">
        <f t="shared" si="48"/>
        <v>5</v>
      </c>
      <c r="AG125" s="38">
        <f t="shared" si="49"/>
        <v>5</v>
      </c>
      <c r="AH125" s="38">
        <f t="shared" si="50"/>
        <v>5</v>
      </c>
      <c r="AI125" s="38">
        <f t="shared" si="51"/>
        <v>15</v>
      </c>
      <c r="AJ125" s="38"/>
      <c r="AK125" s="38">
        <f t="shared" si="52"/>
        <v>0</v>
      </c>
      <c r="AL125" s="38">
        <f t="shared" si="53"/>
        <v>0</v>
      </c>
      <c r="AM125" s="38">
        <f t="shared" si="54"/>
        <v>0</v>
      </c>
      <c r="AN125" s="38">
        <f t="shared" si="55"/>
        <v>0</v>
      </c>
      <c r="AO125" s="38"/>
      <c r="AP125" s="38">
        <f t="shared" si="56"/>
        <v>0</v>
      </c>
      <c r="AQ125" s="38">
        <f t="shared" si="57"/>
        <v>0</v>
      </c>
      <c r="AR125" s="38">
        <f t="shared" si="58"/>
        <v>1</v>
      </c>
      <c r="AS125" s="38">
        <f t="shared" si="59"/>
        <v>1</v>
      </c>
      <c r="AT125" s="38">
        <f t="shared" si="60"/>
        <v>1</v>
      </c>
      <c r="AU125" s="38"/>
      <c r="AV125" s="38">
        <f t="shared" si="61"/>
      </c>
      <c r="AW125" s="38">
        <f t="shared" si="62"/>
      </c>
      <c r="AX125" s="38">
        <f t="shared" si="63"/>
        <v>1</v>
      </c>
      <c r="AY125" s="38">
        <f t="shared" si="64"/>
        <v>1</v>
      </c>
      <c r="AZ125" s="38">
        <f t="shared" si="65"/>
        <v>1</v>
      </c>
      <c r="BA125" s="38">
        <f t="shared" si="66"/>
        <v>1</v>
      </c>
      <c r="BB125" s="38">
        <f t="shared" si="67"/>
        <v>1</v>
      </c>
      <c r="BC125" s="38">
        <f t="shared" si="68"/>
        <v>1</v>
      </c>
      <c r="BD125" s="38">
        <f t="shared" si="69"/>
        <v>6</v>
      </c>
      <c r="BE125" s="38"/>
      <c r="BF125" s="38"/>
      <c r="BG125" s="39">
        <f t="shared" si="70"/>
        <v>1.1258241758241758</v>
      </c>
      <c r="BH125" s="39">
        <f t="shared" si="71"/>
        <v>0.5988421683832407</v>
      </c>
      <c r="BI125" s="39">
        <f t="shared" si="72"/>
        <v>0.7738489312412602</v>
      </c>
      <c r="BJ125" s="38"/>
      <c r="BK125" s="38"/>
      <c r="BL125" s="38"/>
      <c r="BM125" s="38">
        <f t="shared" si="73"/>
        <v>-14</v>
      </c>
      <c r="BN125" s="38">
        <f t="shared" si="74"/>
        <v>15</v>
      </c>
      <c r="BO125" s="38">
        <f t="shared" si="75"/>
        <v>0</v>
      </c>
      <c r="BP125" s="38">
        <f t="shared" si="76"/>
        <v>0</v>
      </c>
      <c r="BQ125" s="38">
        <f t="shared" si="77"/>
        <v>0</v>
      </c>
      <c r="BR125" s="38">
        <f t="shared" si="78"/>
        <v>1</v>
      </c>
      <c r="BS125" s="38">
        <f t="shared" si="79"/>
        <v>1</v>
      </c>
      <c r="BT125" s="38">
        <f t="shared" si="80"/>
        <v>1</v>
      </c>
      <c r="BU125" s="38">
        <f t="shared" si="81"/>
        <v>6</v>
      </c>
      <c r="BV125" s="40">
        <f t="shared" si="82"/>
        <v>0</v>
      </c>
      <c r="BW125" s="40">
        <f t="shared" si="83"/>
        <v>7.5</v>
      </c>
      <c r="BX125" s="40">
        <f t="shared" si="84"/>
        <v>15</v>
      </c>
      <c r="BY125" s="38">
        <f t="shared" si="85"/>
        <v>32.5</v>
      </c>
      <c r="BZ125" s="37"/>
      <c r="CA125" s="37"/>
      <c r="CB125" s="37"/>
      <c r="CC125" s="37"/>
      <c r="CD125" s="37"/>
      <c r="CE125" s="37"/>
      <c r="CF125" s="37"/>
      <c r="CG125" s="37"/>
      <c r="CH125" s="37">
        <f t="shared" si="86"/>
        <v>1</v>
      </c>
      <c r="CI125" s="38">
        <f t="shared" si="87"/>
        <v>0</v>
      </c>
      <c r="CJ125" s="38">
        <f t="shared" si="88"/>
        <v>17.9</v>
      </c>
      <c r="CR125" s="38">
        <f t="shared" si="89"/>
        <v>0.7738489312412602</v>
      </c>
      <c r="CS125" s="39">
        <f t="shared" si="90"/>
        <v>-10</v>
      </c>
    </row>
    <row r="126" spans="1:97" ht="12.75">
      <c r="A126" s="4" t="s">
        <v>107</v>
      </c>
      <c r="B126" s="4" t="s">
        <v>2</v>
      </c>
      <c r="C126" s="5" t="s">
        <v>115</v>
      </c>
      <c r="D126" s="4"/>
      <c r="E126" s="4" t="s">
        <v>49</v>
      </c>
      <c r="F126" s="4" t="s">
        <v>116</v>
      </c>
      <c r="G126">
        <v>6.3</v>
      </c>
      <c r="H126">
        <v>16.7</v>
      </c>
      <c r="I126">
        <v>16.1</v>
      </c>
      <c r="J126">
        <v>16.3</v>
      </c>
      <c r="K126">
        <v>14.8</v>
      </c>
      <c r="L126">
        <v>15.1</v>
      </c>
      <c r="M126">
        <v>10.9</v>
      </c>
      <c r="N126">
        <v>16</v>
      </c>
      <c r="O126">
        <v>13.1</v>
      </c>
      <c r="P126">
        <v>17</v>
      </c>
      <c r="Q126">
        <v>12.3</v>
      </c>
      <c r="R126">
        <v>10.6</v>
      </c>
      <c r="S126">
        <v>8.7</v>
      </c>
      <c r="T126">
        <v>12.4</v>
      </c>
      <c r="U126">
        <v>13.4</v>
      </c>
      <c r="V126">
        <v>15.1</v>
      </c>
      <c r="W126">
        <v>14.3</v>
      </c>
      <c r="X126">
        <v>14.8</v>
      </c>
      <c r="Y126">
        <v>12.3</v>
      </c>
      <c r="Z126">
        <v>15.9</v>
      </c>
      <c r="AA126">
        <v>13.3</v>
      </c>
      <c r="AC126" s="38">
        <f t="shared" si="46"/>
        <v>0</v>
      </c>
      <c r="AD126" s="38">
        <f t="shared" si="47"/>
        <v>13.955000000000002</v>
      </c>
      <c r="AE126" s="38"/>
      <c r="AF126" s="38">
        <f t="shared" si="48"/>
        <v>0</v>
      </c>
      <c r="AG126" s="38">
        <f t="shared" si="49"/>
        <v>0</v>
      </c>
      <c r="AH126" s="38">
        <f t="shared" si="50"/>
        <v>0</v>
      </c>
      <c r="AI126" s="38">
        <f t="shared" si="51"/>
        <v>0</v>
      </c>
      <c r="AJ126" s="38"/>
      <c r="AK126" s="38">
        <f t="shared" si="52"/>
        <v>0</v>
      </c>
      <c r="AL126" s="38">
        <f t="shared" si="53"/>
        <v>0</v>
      </c>
      <c r="AM126" s="38">
        <f t="shared" si="54"/>
        <v>0</v>
      </c>
      <c r="AN126" s="38">
        <f t="shared" si="55"/>
        <v>0</v>
      </c>
      <c r="AO126" s="38"/>
      <c r="AP126" s="38">
        <f t="shared" si="56"/>
        <v>0</v>
      </c>
      <c r="AQ126" s="38">
        <f t="shared" si="57"/>
        <v>0</v>
      </c>
      <c r="AR126" s="38">
        <f t="shared" si="58"/>
        <v>0</v>
      </c>
      <c r="AS126" s="38">
        <f t="shared" si="59"/>
        <v>0</v>
      </c>
      <c r="AT126" s="38">
        <f t="shared" si="60"/>
        <v>0</v>
      </c>
      <c r="AU126" s="38"/>
      <c r="AV126" s="38">
        <f t="shared" si="61"/>
        <v>0</v>
      </c>
      <c r="AW126" s="38">
        <f t="shared" si="62"/>
        <v>1</v>
      </c>
      <c r="AX126" s="38">
        <f t="shared" si="63"/>
        <v>0</v>
      </c>
      <c r="AY126" s="38">
        <f t="shared" si="64"/>
        <v>1</v>
      </c>
      <c r="AZ126" s="38">
        <f t="shared" si="65"/>
        <v>1</v>
      </c>
      <c r="BA126" s="38">
        <f t="shared" si="66"/>
        <v>1</v>
      </c>
      <c r="BB126" s="38">
        <f t="shared" si="67"/>
        <v>1</v>
      </c>
      <c r="BC126" s="38">
        <f t="shared" si="68"/>
        <v>0</v>
      </c>
      <c r="BD126" s="38">
        <f t="shared" si="69"/>
        <v>5</v>
      </c>
      <c r="BE126" s="38"/>
      <c r="BF126" s="38"/>
      <c r="BG126" s="39">
        <f t="shared" si="70"/>
        <v>-0.11075187969924813</v>
      </c>
      <c r="BH126" s="39">
        <f t="shared" si="71"/>
        <v>0.08443140622660941</v>
      </c>
      <c r="BI126" s="39">
        <f t="shared" si="72"/>
        <v>-0.2905708282443532</v>
      </c>
      <c r="BJ126" s="38"/>
      <c r="BK126" s="38"/>
      <c r="BL126" s="38"/>
      <c r="BM126" s="38">
        <f t="shared" si="73"/>
        <v>0</v>
      </c>
      <c r="BN126" s="38">
        <f t="shared" si="74"/>
        <v>0</v>
      </c>
      <c r="BO126" s="38">
        <f t="shared" si="75"/>
        <v>0</v>
      </c>
      <c r="BP126" s="38">
        <f t="shared" si="76"/>
        <v>0</v>
      </c>
      <c r="BQ126" s="38">
        <f t="shared" si="77"/>
        <v>0</v>
      </c>
      <c r="BR126" s="38">
        <f t="shared" si="78"/>
        <v>0</v>
      </c>
      <c r="BS126" s="38">
        <f t="shared" si="79"/>
        <v>0</v>
      </c>
      <c r="BT126" s="38">
        <f t="shared" si="80"/>
        <v>0</v>
      </c>
      <c r="BU126" s="38">
        <f t="shared" si="81"/>
        <v>5</v>
      </c>
      <c r="BV126" s="40">
        <f t="shared" si="82"/>
        <v>-10</v>
      </c>
      <c r="BW126" s="40">
        <f t="shared" si="83"/>
        <v>0</v>
      </c>
      <c r="BX126" s="40">
        <f t="shared" si="84"/>
        <v>-10</v>
      </c>
      <c r="BY126" s="38">
        <f t="shared" si="85"/>
        <v>-15</v>
      </c>
      <c r="BZ126" s="37"/>
      <c r="CA126" s="37"/>
      <c r="CB126" s="37"/>
      <c r="CC126" s="37"/>
      <c r="CD126" s="37"/>
      <c r="CE126" s="37"/>
      <c r="CF126" s="37"/>
      <c r="CG126" s="37"/>
      <c r="CH126" s="37">
        <f t="shared" si="86"/>
        <v>0</v>
      </c>
      <c r="CI126" s="38">
        <f t="shared" si="87"/>
        <v>0</v>
      </c>
      <c r="CJ126" s="38">
        <f t="shared" si="88"/>
        <v>14.600000000000001</v>
      </c>
      <c r="CR126" s="38">
        <f t="shared" si="89"/>
        <v>0.062337922052149906</v>
      </c>
      <c r="CS126" s="39">
        <f t="shared" si="90"/>
        <v>-10</v>
      </c>
    </row>
    <row r="127" spans="1:97" ht="12.75">
      <c r="A127" s="4" t="s">
        <v>107</v>
      </c>
      <c r="B127" s="4" t="s">
        <v>2</v>
      </c>
      <c r="C127" s="5" t="s">
        <v>117</v>
      </c>
      <c r="D127" s="4"/>
      <c r="E127" s="4" t="s">
        <v>8</v>
      </c>
      <c r="F127" s="4" t="s">
        <v>118</v>
      </c>
      <c r="G127">
        <v>6.3</v>
      </c>
      <c r="U127">
        <v>6.6</v>
      </c>
      <c r="V127">
        <v>13.7</v>
      </c>
      <c r="W127">
        <v>1</v>
      </c>
      <c r="X127">
        <v>9.7</v>
      </c>
      <c r="Y127">
        <v>12.4</v>
      </c>
      <c r="Z127">
        <v>16.4</v>
      </c>
      <c r="AA127">
        <v>15.5</v>
      </c>
      <c r="AC127" s="38">
        <f t="shared" si="46"/>
        <v>13</v>
      </c>
      <c r="AD127" s="38">
        <f t="shared" si="47"/>
        <v>10.757142857142856</v>
      </c>
      <c r="AE127" s="38"/>
      <c r="AF127" s="38">
        <f t="shared" si="48"/>
        <v>0</v>
      </c>
      <c r="AG127" s="38">
        <f t="shared" si="49"/>
        <v>0</v>
      </c>
      <c r="AH127" s="38">
        <f t="shared" si="50"/>
        <v>0</v>
      </c>
      <c r="AI127" s="38">
        <f t="shared" si="51"/>
        <v>0</v>
      </c>
      <c r="AJ127" s="38"/>
      <c r="AK127" s="38">
        <f t="shared" si="52"/>
        <v>0</v>
      </c>
      <c r="AL127" s="38">
        <f t="shared" si="53"/>
        <v>1</v>
      </c>
      <c r="AM127" s="38">
        <f t="shared" si="54"/>
        <v>0</v>
      </c>
      <c r="AN127" s="38">
        <f t="shared" si="55"/>
        <v>1</v>
      </c>
      <c r="AO127" s="38"/>
      <c r="AP127" s="38">
        <f t="shared" si="56"/>
        <v>0</v>
      </c>
      <c r="AQ127" s="38">
        <f t="shared" si="57"/>
        <v>0</v>
      </c>
      <c r="AR127" s="38">
        <f t="shared" si="58"/>
        <v>0</v>
      </c>
      <c r="AS127" s="38">
        <f t="shared" si="59"/>
        <v>0</v>
      </c>
      <c r="AT127" s="38">
        <f t="shared" si="60"/>
        <v>0</v>
      </c>
      <c r="AU127" s="38"/>
      <c r="AV127" s="38">
        <f t="shared" si="61"/>
      </c>
      <c r="AW127" s="38">
        <f t="shared" si="62"/>
      </c>
      <c r="AX127" s="38">
        <f t="shared" si="63"/>
      </c>
      <c r="AY127" s="38">
        <f t="shared" si="64"/>
      </c>
      <c r="AZ127" s="38">
        <f t="shared" si="65"/>
        <v>1</v>
      </c>
      <c r="BA127" s="38">
        <f t="shared" si="66"/>
        <v>1</v>
      </c>
      <c r="BB127" s="38">
        <f t="shared" si="67"/>
        <v>1</v>
      </c>
      <c r="BC127" s="38">
        <f t="shared" si="68"/>
        <v>0</v>
      </c>
      <c r="BD127" s="38">
        <f t="shared" si="69"/>
        <v>3</v>
      </c>
      <c r="BE127" s="38"/>
      <c r="BF127" s="38"/>
      <c r="BG127" s="39">
        <f t="shared" si="70"/>
        <v>1.5535714285714286</v>
      </c>
      <c r="BH127" s="39">
        <f t="shared" si="71"/>
        <v>0.3769182044172483</v>
      </c>
      <c r="BI127" s="39">
        <f t="shared" si="72"/>
        <v>0.6139366452796643</v>
      </c>
      <c r="BJ127" s="38"/>
      <c r="BK127" s="38"/>
      <c r="BL127" s="38"/>
      <c r="BM127" s="38">
        <f t="shared" si="73"/>
        <v>-26</v>
      </c>
      <c r="BN127" s="38">
        <f t="shared" si="74"/>
        <v>0</v>
      </c>
      <c r="BO127" s="38">
        <f t="shared" si="75"/>
        <v>1</v>
      </c>
      <c r="BP127" s="38">
        <f t="shared" si="76"/>
        <v>0</v>
      </c>
      <c r="BQ127" s="38">
        <f t="shared" si="77"/>
        <v>0</v>
      </c>
      <c r="BR127" s="38">
        <f t="shared" si="78"/>
        <v>0</v>
      </c>
      <c r="BS127" s="38">
        <f t="shared" si="79"/>
        <v>0</v>
      </c>
      <c r="BT127" s="38">
        <f t="shared" si="80"/>
        <v>0</v>
      </c>
      <c r="BU127" s="38">
        <f t="shared" si="81"/>
        <v>3</v>
      </c>
      <c r="BV127" s="40">
        <f t="shared" si="82"/>
        <v>0</v>
      </c>
      <c r="BW127" s="40">
        <f t="shared" si="83"/>
        <v>5</v>
      </c>
      <c r="BX127" s="40">
        <f t="shared" si="84"/>
        <v>10</v>
      </c>
      <c r="BY127" s="38">
        <f t="shared" si="85"/>
        <v>-7</v>
      </c>
      <c r="BZ127" s="37"/>
      <c r="CA127" s="37"/>
      <c r="CB127" s="37"/>
      <c r="CC127" s="37"/>
      <c r="CD127" s="37"/>
      <c r="CE127" s="37"/>
      <c r="CF127" s="37"/>
      <c r="CG127" s="37"/>
      <c r="CH127" s="37">
        <f t="shared" si="86"/>
        <v>1</v>
      </c>
      <c r="CI127" s="38">
        <f t="shared" si="87"/>
        <v>1</v>
      </c>
      <c r="CJ127" s="38">
        <f t="shared" si="88"/>
        <v>15.95</v>
      </c>
      <c r="CR127" s="38">
        <f t="shared" si="89"/>
        <v>0.6139366452796643</v>
      </c>
      <c r="CS127" s="39">
        <f t="shared" si="90"/>
        <v>-10</v>
      </c>
    </row>
    <row r="128" spans="1:97" ht="12.75">
      <c r="A128" s="4" t="s">
        <v>107</v>
      </c>
      <c r="B128" s="4" t="s">
        <v>2</v>
      </c>
      <c r="C128" s="5" t="s">
        <v>119</v>
      </c>
      <c r="D128" s="4"/>
      <c r="E128" s="4" t="s">
        <v>8</v>
      </c>
      <c r="F128" s="4" t="s">
        <v>120</v>
      </c>
      <c r="G128">
        <v>6.3</v>
      </c>
      <c r="V128">
        <v>11.7</v>
      </c>
      <c r="W128">
        <v>17.1</v>
      </c>
      <c r="X128">
        <v>10.7</v>
      </c>
      <c r="Y128">
        <v>10.8</v>
      </c>
      <c r="Z128">
        <v>14.9</v>
      </c>
      <c r="AA128">
        <v>12.6</v>
      </c>
      <c r="AC128" s="38">
        <f t="shared" si="46"/>
        <v>14</v>
      </c>
      <c r="AD128" s="38">
        <f t="shared" si="47"/>
        <v>12.966666666666667</v>
      </c>
      <c r="AE128" s="38"/>
      <c r="AF128" s="38">
        <f t="shared" si="48"/>
        <v>0</v>
      </c>
      <c r="AG128" s="38">
        <f t="shared" si="49"/>
        <v>0</v>
      </c>
      <c r="AH128" s="38">
        <f t="shared" si="50"/>
        <v>0</v>
      </c>
      <c r="AI128" s="38">
        <f t="shared" si="51"/>
        <v>0</v>
      </c>
      <c r="AJ128" s="38"/>
      <c r="AK128" s="38">
        <f t="shared" si="52"/>
        <v>0</v>
      </c>
      <c r="AL128" s="38">
        <f t="shared" si="53"/>
        <v>0</v>
      </c>
      <c r="AM128" s="38">
        <f t="shared" si="54"/>
        <v>0</v>
      </c>
      <c r="AN128" s="38">
        <f t="shared" si="55"/>
        <v>0</v>
      </c>
      <c r="AO128" s="38"/>
      <c r="AP128" s="38">
        <f t="shared" si="56"/>
        <v>0</v>
      </c>
      <c r="AQ128" s="38">
        <f t="shared" si="57"/>
        <v>0</v>
      </c>
      <c r="AR128" s="38">
        <f t="shared" si="58"/>
        <v>0</v>
      </c>
      <c r="AS128" s="38">
        <f t="shared" si="59"/>
        <v>0</v>
      </c>
      <c r="AT128" s="38">
        <f t="shared" si="60"/>
        <v>0</v>
      </c>
      <c r="AU128" s="38"/>
      <c r="AV128" s="38">
        <f t="shared" si="61"/>
      </c>
      <c r="AW128" s="38">
        <f t="shared" si="62"/>
      </c>
      <c r="AX128" s="38">
        <f t="shared" si="63"/>
      </c>
      <c r="AY128" s="38">
        <f t="shared" si="64"/>
      </c>
      <c r="AZ128" s="38">
        <f t="shared" si="65"/>
        <v>0</v>
      </c>
      <c r="BA128" s="38">
        <f t="shared" si="66"/>
        <v>0</v>
      </c>
      <c r="BB128" s="38">
        <f t="shared" si="67"/>
        <v>1</v>
      </c>
      <c r="BC128" s="38">
        <f t="shared" si="68"/>
        <v>0</v>
      </c>
      <c r="BD128" s="38">
        <f t="shared" si="69"/>
        <v>1</v>
      </c>
      <c r="BE128" s="38"/>
      <c r="BF128" s="38"/>
      <c r="BG128" s="39">
        <f t="shared" si="70"/>
        <v>-0.05714285714285714</v>
      </c>
      <c r="BH128" s="39">
        <f t="shared" si="71"/>
        <v>0.0017640313997589144</v>
      </c>
      <c r="BI128" s="39">
        <f t="shared" si="72"/>
        <v>-0.04200037380499029</v>
      </c>
      <c r="BJ128" s="38"/>
      <c r="BK128" s="38"/>
      <c r="BL128" s="38"/>
      <c r="BM128" s="38">
        <f t="shared" si="73"/>
        <v>-28</v>
      </c>
      <c r="BN128" s="38">
        <f t="shared" si="74"/>
        <v>0</v>
      </c>
      <c r="BO128" s="38">
        <f t="shared" si="75"/>
        <v>0</v>
      </c>
      <c r="BP128" s="38">
        <f t="shared" si="76"/>
        <v>0</v>
      </c>
      <c r="BQ128" s="38">
        <f t="shared" si="77"/>
        <v>0</v>
      </c>
      <c r="BR128" s="38">
        <f t="shared" si="78"/>
        <v>0</v>
      </c>
      <c r="BS128" s="38">
        <f t="shared" si="79"/>
        <v>0</v>
      </c>
      <c r="BT128" s="38">
        <f t="shared" si="80"/>
        <v>0</v>
      </c>
      <c r="BU128" s="38">
        <f t="shared" si="81"/>
        <v>1</v>
      </c>
      <c r="BV128" s="40">
        <f t="shared" si="82"/>
        <v>0</v>
      </c>
      <c r="BW128" s="40">
        <f t="shared" si="83"/>
        <v>0</v>
      </c>
      <c r="BX128" s="40">
        <f t="shared" si="84"/>
        <v>-10</v>
      </c>
      <c r="BY128" s="38">
        <f t="shared" si="85"/>
        <v>-37</v>
      </c>
      <c r="BZ128" s="37"/>
      <c r="CA128" s="37"/>
      <c r="CB128" s="37"/>
      <c r="CC128" s="37"/>
      <c r="CD128" s="37"/>
      <c r="CE128" s="37"/>
      <c r="CF128" s="37"/>
      <c r="CG128" s="37"/>
      <c r="CH128" s="37">
        <f t="shared" si="86"/>
        <v>0</v>
      </c>
      <c r="CI128" s="38">
        <f t="shared" si="87"/>
        <v>0</v>
      </c>
      <c r="CJ128" s="38">
        <f t="shared" si="88"/>
        <v>13.75</v>
      </c>
      <c r="CR128" s="38">
        <f t="shared" si="89"/>
        <v>-0.04200037380499029</v>
      </c>
      <c r="CS128" s="39">
        <f t="shared" si="90"/>
        <v>-10</v>
      </c>
    </row>
    <row r="129" spans="1:97" ht="12.75">
      <c r="A129" s="4" t="s">
        <v>107</v>
      </c>
      <c r="B129" s="4" t="s">
        <v>2</v>
      </c>
      <c r="C129" s="5" t="s">
        <v>121</v>
      </c>
      <c r="D129" s="4"/>
      <c r="E129" s="4" t="s">
        <v>8</v>
      </c>
      <c r="F129" s="4" t="s">
        <v>122</v>
      </c>
      <c r="G129">
        <v>6.3</v>
      </c>
      <c r="U129">
        <v>6.4</v>
      </c>
      <c r="V129">
        <v>18.4</v>
      </c>
      <c r="W129">
        <v>12.1</v>
      </c>
      <c r="X129">
        <v>12.3</v>
      </c>
      <c r="Y129">
        <v>11.2</v>
      </c>
      <c r="Z129">
        <v>12.5</v>
      </c>
      <c r="AA129">
        <v>13.4</v>
      </c>
      <c r="AC129" s="38">
        <f t="shared" si="46"/>
        <v>13</v>
      </c>
      <c r="AD129" s="38">
        <f t="shared" si="47"/>
        <v>12.328571428571431</v>
      </c>
      <c r="AE129" s="38"/>
      <c r="AF129" s="38">
        <f t="shared" si="48"/>
        <v>0</v>
      </c>
      <c r="AG129" s="38">
        <f t="shared" si="49"/>
        <v>0</v>
      </c>
      <c r="AH129" s="38">
        <f t="shared" si="50"/>
        <v>0</v>
      </c>
      <c r="AI129" s="38">
        <f t="shared" si="51"/>
        <v>0</v>
      </c>
      <c r="AJ129" s="38"/>
      <c r="AK129" s="38">
        <f t="shared" si="52"/>
        <v>0</v>
      </c>
      <c r="AL129" s="38">
        <f t="shared" si="53"/>
        <v>0</v>
      </c>
      <c r="AM129" s="38">
        <f t="shared" si="54"/>
        <v>0</v>
      </c>
      <c r="AN129" s="38">
        <f t="shared" si="55"/>
        <v>0</v>
      </c>
      <c r="AO129" s="38"/>
      <c r="AP129" s="38">
        <f t="shared" si="56"/>
        <v>0</v>
      </c>
      <c r="AQ129" s="38">
        <f t="shared" si="57"/>
        <v>0</v>
      </c>
      <c r="AR129" s="38">
        <f t="shared" si="58"/>
        <v>0</v>
      </c>
      <c r="AS129" s="38">
        <f t="shared" si="59"/>
        <v>0</v>
      </c>
      <c r="AT129" s="38">
        <f t="shared" si="60"/>
        <v>0</v>
      </c>
      <c r="AU129" s="38"/>
      <c r="AV129" s="38">
        <f t="shared" si="61"/>
      </c>
      <c r="AW129" s="38">
        <f t="shared" si="62"/>
      </c>
      <c r="AX129" s="38">
        <f t="shared" si="63"/>
      </c>
      <c r="AY129" s="38">
        <f t="shared" si="64"/>
      </c>
      <c r="AZ129" s="38">
        <f t="shared" si="65"/>
        <v>0</v>
      </c>
      <c r="BA129" s="38">
        <f t="shared" si="66"/>
        <v>1</v>
      </c>
      <c r="BB129" s="38">
        <f t="shared" si="67"/>
        <v>1</v>
      </c>
      <c r="BC129" s="38">
        <f t="shared" si="68"/>
        <v>0</v>
      </c>
      <c r="BD129" s="38">
        <f t="shared" si="69"/>
        <v>2</v>
      </c>
      <c r="BE129" s="38"/>
      <c r="BF129" s="38"/>
      <c r="BG129" s="39">
        <f t="shared" si="70"/>
        <v>0.29642857142857154</v>
      </c>
      <c r="BH129" s="39">
        <f t="shared" si="71"/>
        <v>0.033018596625766915</v>
      </c>
      <c r="BI129" s="39">
        <f t="shared" si="72"/>
        <v>0.18171019956449036</v>
      </c>
      <c r="BJ129" s="38"/>
      <c r="BK129" s="38"/>
      <c r="BL129" s="38"/>
      <c r="BM129" s="38">
        <f t="shared" si="73"/>
        <v>-26</v>
      </c>
      <c r="BN129" s="38">
        <f t="shared" si="74"/>
        <v>0</v>
      </c>
      <c r="BO129" s="38">
        <f t="shared" si="75"/>
        <v>0</v>
      </c>
      <c r="BP129" s="38">
        <f t="shared" si="76"/>
        <v>0</v>
      </c>
      <c r="BQ129" s="38">
        <f t="shared" si="77"/>
        <v>0</v>
      </c>
      <c r="BR129" s="38">
        <f t="shared" si="78"/>
        <v>0</v>
      </c>
      <c r="BS129" s="38">
        <f t="shared" si="79"/>
        <v>0</v>
      </c>
      <c r="BT129" s="38">
        <f t="shared" si="80"/>
        <v>0</v>
      </c>
      <c r="BU129" s="38">
        <f t="shared" si="81"/>
        <v>2</v>
      </c>
      <c r="BV129" s="40">
        <f t="shared" si="82"/>
        <v>0</v>
      </c>
      <c r="BW129" s="40">
        <f t="shared" si="83"/>
        <v>0</v>
      </c>
      <c r="BX129" s="40">
        <f t="shared" si="84"/>
        <v>0</v>
      </c>
      <c r="BY129" s="38">
        <f t="shared" si="85"/>
        <v>-24</v>
      </c>
      <c r="BZ129" s="37"/>
      <c r="CA129" s="37"/>
      <c r="CB129" s="37"/>
      <c r="CC129" s="37"/>
      <c r="CD129" s="37"/>
      <c r="CE129" s="37"/>
      <c r="CF129" s="37"/>
      <c r="CG129" s="37"/>
      <c r="CH129" s="37">
        <f t="shared" si="86"/>
        <v>0</v>
      </c>
      <c r="CI129" s="38">
        <f t="shared" si="87"/>
        <v>0</v>
      </c>
      <c r="CJ129" s="38">
        <f t="shared" si="88"/>
        <v>12.95</v>
      </c>
      <c r="CR129" s="38">
        <f t="shared" si="89"/>
        <v>0.18171019956449036</v>
      </c>
      <c r="CS129" s="39">
        <f t="shared" si="90"/>
        <v>-10</v>
      </c>
    </row>
    <row r="130" spans="1:97" ht="12.75">
      <c r="A130" s="4" t="s">
        <v>107</v>
      </c>
      <c r="B130" s="4" t="s">
        <v>2</v>
      </c>
      <c r="C130" s="5" t="s">
        <v>123</v>
      </c>
      <c r="D130" s="4"/>
      <c r="E130" s="4" t="s">
        <v>8</v>
      </c>
      <c r="F130" s="4" t="s">
        <v>124</v>
      </c>
      <c r="G130">
        <v>6.3</v>
      </c>
      <c r="H130">
        <v>7.8</v>
      </c>
      <c r="I130">
        <v>3.7</v>
      </c>
      <c r="J130">
        <v>5.9</v>
      </c>
      <c r="K130">
        <v>4.8</v>
      </c>
      <c r="L130">
        <v>6.7</v>
      </c>
      <c r="M130">
        <v>8</v>
      </c>
      <c r="N130">
        <v>5.8</v>
      </c>
      <c r="O130">
        <v>4.5</v>
      </c>
      <c r="P130">
        <v>8.3</v>
      </c>
      <c r="Q130">
        <v>9.2</v>
      </c>
      <c r="R130">
        <v>12.2</v>
      </c>
      <c r="S130">
        <v>17.3</v>
      </c>
      <c r="T130">
        <v>14.7</v>
      </c>
      <c r="U130">
        <v>15.8</v>
      </c>
      <c r="V130">
        <v>17.5</v>
      </c>
      <c r="W130">
        <v>18.3</v>
      </c>
      <c r="X130">
        <v>17.6</v>
      </c>
      <c r="Y130">
        <v>20.9</v>
      </c>
      <c r="Z130">
        <v>15.6</v>
      </c>
      <c r="AA130">
        <v>20.3</v>
      </c>
      <c r="AC130" s="38">
        <f t="shared" si="46"/>
        <v>0</v>
      </c>
      <c r="AD130" s="38">
        <f t="shared" si="47"/>
        <v>11.745000000000001</v>
      </c>
      <c r="AE130" s="38"/>
      <c r="AF130" s="38">
        <f t="shared" si="48"/>
        <v>10</v>
      </c>
      <c r="AG130" s="38">
        <f t="shared" si="49"/>
        <v>0</v>
      </c>
      <c r="AH130" s="38">
        <f t="shared" si="50"/>
        <v>10</v>
      </c>
      <c r="AI130" s="38">
        <f t="shared" si="51"/>
        <v>20</v>
      </c>
      <c r="AJ130" s="38"/>
      <c r="AK130" s="38">
        <f t="shared" si="52"/>
        <v>1</v>
      </c>
      <c r="AL130" s="38">
        <f t="shared" si="53"/>
        <v>0</v>
      </c>
      <c r="AM130" s="38">
        <f t="shared" si="54"/>
        <v>1</v>
      </c>
      <c r="AN130" s="38">
        <f t="shared" si="55"/>
        <v>2</v>
      </c>
      <c r="AO130" s="38"/>
      <c r="AP130" s="38">
        <f t="shared" si="56"/>
        <v>1</v>
      </c>
      <c r="AQ130" s="38">
        <f t="shared" si="57"/>
        <v>0</v>
      </c>
      <c r="AR130" s="38">
        <f t="shared" si="58"/>
        <v>0</v>
      </c>
      <c r="AS130" s="38">
        <f t="shared" si="59"/>
        <v>0</v>
      </c>
      <c r="AT130" s="38">
        <f t="shared" si="60"/>
        <v>0</v>
      </c>
      <c r="AU130" s="38"/>
      <c r="AV130" s="38">
        <f t="shared" si="61"/>
        <v>1</v>
      </c>
      <c r="AW130" s="38">
        <f t="shared" si="62"/>
        <v>1</v>
      </c>
      <c r="AX130" s="38">
        <f t="shared" si="63"/>
        <v>1</v>
      </c>
      <c r="AY130" s="38">
        <f t="shared" si="64"/>
        <v>1</v>
      </c>
      <c r="AZ130" s="38">
        <f t="shared" si="65"/>
        <v>1</v>
      </c>
      <c r="BA130" s="38">
        <f t="shared" si="66"/>
        <v>0</v>
      </c>
      <c r="BB130" s="38">
        <f t="shared" si="67"/>
        <v>0</v>
      </c>
      <c r="BC130" s="38">
        <f t="shared" si="68"/>
        <v>0</v>
      </c>
      <c r="BD130" s="38">
        <f t="shared" si="69"/>
        <v>5</v>
      </c>
      <c r="BE130" s="38"/>
      <c r="BF130" s="38"/>
      <c r="BG130" s="39">
        <f t="shared" si="70"/>
        <v>0.8987218045112784</v>
      </c>
      <c r="BH130" s="39">
        <f t="shared" si="71"/>
        <v>0.8304161989985694</v>
      </c>
      <c r="BI130" s="39">
        <f t="shared" si="72"/>
        <v>0.9112717481621876</v>
      </c>
      <c r="BJ130" s="38"/>
      <c r="BK130" s="38"/>
      <c r="BL130" s="38"/>
      <c r="BM130" s="38">
        <f t="shared" si="73"/>
        <v>0</v>
      </c>
      <c r="BN130" s="38">
        <f t="shared" si="74"/>
        <v>20</v>
      </c>
      <c r="BO130" s="38">
        <f t="shared" si="75"/>
        <v>2</v>
      </c>
      <c r="BP130" s="38">
        <f t="shared" si="76"/>
        <v>1</v>
      </c>
      <c r="BQ130" s="38">
        <f t="shared" si="77"/>
        <v>0</v>
      </c>
      <c r="BR130" s="38">
        <f t="shared" si="78"/>
        <v>0</v>
      </c>
      <c r="BS130" s="38">
        <f t="shared" si="79"/>
        <v>0</v>
      </c>
      <c r="BT130" s="38">
        <f t="shared" si="80"/>
        <v>0</v>
      </c>
      <c r="BU130" s="38">
        <f t="shared" si="81"/>
        <v>5</v>
      </c>
      <c r="BV130" s="40">
        <f t="shared" si="82"/>
        <v>5</v>
      </c>
      <c r="BW130" s="40">
        <f t="shared" si="83"/>
        <v>12.5</v>
      </c>
      <c r="BX130" s="40">
        <f t="shared" si="84"/>
        <v>30</v>
      </c>
      <c r="BY130" s="38">
        <f t="shared" si="85"/>
        <v>75.5</v>
      </c>
      <c r="BZ130" s="37"/>
      <c r="CA130" s="37"/>
      <c r="CB130" s="37" t="s">
        <v>620</v>
      </c>
      <c r="CC130" s="37" t="s">
        <v>620</v>
      </c>
      <c r="CD130" s="37" t="s">
        <v>620</v>
      </c>
      <c r="CE130" s="37"/>
      <c r="CF130" s="37"/>
      <c r="CG130" s="37"/>
      <c r="CH130" s="37">
        <f t="shared" si="86"/>
        <v>1</v>
      </c>
      <c r="CI130" s="38">
        <f t="shared" si="87"/>
        <v>1</v>
      </c>
      <c r="CJ130" s="38">
        <f t="shared" si="88"/>
        <v>17.95</v>
      </c>
      <c r="CR130" s="38">
        <f t="shared" si="89"/>
        <v>0.9073970030499396</v>
      </c>
      <c r="CS130" s="39">
        <f t="shared" si="90"/>
        <v>-0.003874745112247946</v>
      </c>
    </row>
    <row r="131" spans="1:97" ht="12.75">
      <c r="A131" s="4" t="s">
        <v>107</v>
      </c>
      <c r="B131" s="4" t="s">
        <v>2</v>
      </c>
      <c r="C131" s="5" t="s">
        <v>123</v>
      </c>
      <c r="D131" s="4"/>
      <c r="E131" s="4" t="s">
        <v>49</v>
      </c>
      <c r="F131" s="4" t="s">
        <v>124</v>
      </c>
      <c r="G131">
        <v>6.3</v>
      </c>
      <c r="H131">
        <v>16.3</v>
      </c>
      <c r="I131">
        <v>12.5</v>
      </c>
      <c r="J131">
        <v>13.4</v>
      </c>
      <c r="K131">
        <v>15.6</v>
      </c>
      <c r="L131">
        <v>13.3</v>
      </c>
      <c r="M131">
        <v>4.6</v>
      </c>
      <c r="N131">
        <v>11.7</v>
      </c>
      <c r="O131">
        <v>12.3</v>
      </c>
      <c r="P131">
        <v>9.6</v>
      </c>
      <c r="Q131">
        <v>9.8</v>
      </c>
      <c r="R131">
        <v>7.9</v>
      </c>
      <c r="S131">
        <v>13.7</v>
      </c>
      <c r="T131">
        <v>14.6</v>
      </c>
      <c r="U131">
        <v>14.3</v>
      </c>
      <c r="V131">
        <v>17.3</v>
      </c>
      <c r="W131">
        <v>17.5</v>
      </c>
      <c r="X131">
        <v>13.3</v>
      </c>
      <c r="Y131">
        <v>18.9</v>
      </c>
      <c r="Z131">
        <v>16.1</v>
      </c>
      <c r="AA131">
        <v>18.9</v>
      </c>
      <c r="AC131" s="38">
        <f t="shared" si="46"/>
        <v>0</v>
      </c>
      <c r="AD131" s="38">
        <f t="shared" si="47"/>
        <v>13.580000000000002</v>
      </c>
      <c r="AE131" s="38"/>
      <c r="AF131" s="38">
        <f t="shared" si="48"/>
        <v>5</v>
      </c>
      <c r="AG131" s="38">
        <f t="shared" si="49"/>
        <v>0</v>
      </c>
      <c r="AH131" s="38">
        <f t="shared" si="50"/>
        <v>5</v>
      </c>
      <c r="AI131" s="38">
        <f t="shared" si="51"/>
        <v>10</v>
      </c>
      <c r="AJ131" s="38"/>
      <c r="AK131" s="38">
        <f t="shared" si="52"/>
        <v>0</v>
      </c>
      <c r="AL131" s="38">
        <f t="shared" si="53"/>
        <v>0</v>
      </c>
      <c r="AM131" s="38">
        <f t="shared" si="54"/>
        <v>0</v>
      </c>
      <c r="AN131" s="38">
        <f t="shared" si="55"/>
        <v>0</v>
      </c>
      <c r="AO131" s="38"/>
      <c r="AP131" s="38">
        <f t="shared" si="56"/>
        <v>1</v>
      </c>
      <c r="AQ131" s="38">
        <f t="shared" si="57"/>
        <v>0</v>
      </c>
      <c r="AR131" s="38">
        <f t="shared" si="58"/>
        <v>0</v>
      </c>
      <c r="AS131" s="38">
        <f t="shared" si="59"/>
        <v>0</v>
      </c>
      <c r="AT131" s="38">
        <f t="shared" si="60"/>
        <v>0</v>
      </c>
      <c r="AU131" s="38"/>
      <c r="AV131" s="38">
        <f t="shared" si="61"/>
        <v>0</v>
      </c>
      <c r="AW131" s="38">
        <f t="shared" si="62"/>
        <v>0</v>
      </c>
      <c r="AX131" s="38">
        <f t="shared" si="63"/>
        <v>1</v>
      </c>
      <c r="AY131" s="38">
        <f t="shared" si="64"/>
        <v>1</v>
      </c>
      <c r="AZ131" s="38">
        <f t="shared" si="65"/>
        <v>1</v>
      </c>
      <c r="BA131" s="38">
        <f t="shared" si="66"/>
        <v>1</v>
      </c>
      <c r="BB131" s="38">
        <f t="shared" si="67"/>
        <v>0</v>
      </c>
      <c r="BC131" s="38">
        <f t="shared" si="68"/>
        <v>0</v>
      </c>
      <c r="BD131" s="38">
        <f t="shared" si="69"/>
        <v>4</v>
      </c>
      <c r="BE131" s="38"/>
      <c r="BF131" s="38"/>
      <c r="BG131" s="39">
        <f t="shared" si="70"/>
        <v>0.27353383458646613</v>
      </c>
      <c r="BH131" s="39">
        <f t="shared" si="71"/>
        <v>0.19529541908560663</v>
      </c>
      <c r="BI131" s="39">
        <f t="shared" si="72"/>
        <v>0.4419224129704293</v>
      </c>
      <c r="BJ131" s="38"/>
      <c r="BK131" s="38"/>
      <c r="BL131" s="38"/>
      <c r="BM131" s="38">
        <f t="shared" si="73"/>
        <v>0</v>
      </c>
      <c r="BN131" s="38">
        <f t="shared" si="74"/>
        <v>10</v>
      </c>
      <c r="BO131" s="38">
        <f t="shared" si="75"/>
        <v>0</v>
      </c>
      <c r="BP131" s="38">
        <f t="shared" si="76"/>
        <v>1</v>
      </c>
      <c r="BQ131" s="38">
        <f t="shared" si="77"/>
        <v>0</v>
      </c>
      <c r="BR131" s="38">
        <f t="shared" si="78"/>
        <v>0</v>
      </c>
      <c r="BS131" s="38">
        <f t="shared" si="79"/>
        <v>0</v>
      </c>
      <c r="BT131" s="38">
        <f t="shared" si="80"/>
        <v>0</v>
      </c>
      <c r="BU131" s="38">
        <f t="shared" si="81"/>
        <v>4</v>
      </c>
      <c r="BV131" s="40">
        <f t="shared" si="82"/>
        <v>-1</v>
      </c>
      <c r="BW131" s="40">
        <f t="shared" si="83"/>
        <v>0</v>
      </c>
      <c r="BX131" s="40">
        <f t="shared" si="84"/>
        <v>5</v>
      </c>
      <c r="BY131" s="38">
        <f t="shared" si="85"/>
        <v>19</v>
      </c>
      <c r="BZ131" s="37"/>
      <c r="CA131" s="37"/>
      <c r="CB131" s="37"/>
      <c r="CC131" s="37"/>
      <c r="CD131" s="37"/>
      <c r="CE131" s="37"/>
      <c r="CF131" s="37"/>
      <c r="CG131" s="37"/>
      <c r="CH131" s="37">
        <f t="shared" si="86"/>
        <v>1</v>
      </c>
      <c r="CI131" s="38">
        <f t="shared" si="87"/>
        <v>0</v>
      </c>
      <c r="CJ131" s="38">
        <f t="shared" si="88"/>
        <v>17.5</v>
      </c>
      <c r="CR131" s="38">
        <f t="shared" si="89"/>
        <v>0.7585913093792309</v>
      </c>
      <c r="CS131" s="39">
        <f t="shared" si="90"/>
        <v>-10</v>
      </c>
    </row>
    <row r="132" spans="1:97" ht="12.75">
      <c r="A132" s="4" t="s">
        <v>107</v>
      </c>
      <c r="B132" s="4" t="s">
        <v>2</v>
      </c>
      <c r="C132" s="5" t="s">
        <v>125</v>
      </c>
      <c r="D132" s="4"/>
      <c r="E132" s="4" t="s">
        <v>8</v>
      </c>
      <c r="F132" s="4" t="s">
        <v>126</v>
      </c>
      <c r="G132">
        <v>6.3</v>
      </c>
      <c r="H132">
        <v>6.5</v>
      </c>
      <c r="I132">
        <v>6.3</v>
      </c>
      <c r="J132">
        <v>3.1</v>
      </c>
      <c r="K132">
        <v>5.4</v>
      </c>
      <c r="L132">
        <v>5.2</v>
      </c>
      <c r="M132">
        <v>5.7</v>
      </c>
      <c r="N132">
        <v>6.6</v>
      </c>
      <c r="O132">
        <v>3.5</v>
      </c>
      <c r="P132">
        <v>6.1</v>
      </c>
      <c r="Q132">
        <v>8.7</v>
      </c>
      <c r="R132">
        <v>10.8</v>
      </c>
      <c r="S132">
        <v>11.1</v>
      </c>
      <c r="T132">
        <v>12.1</v>
      </c>
      <c r="U132">
        <v>12.5</v>
      </c>
      <c r="V132">
        <v>17.9</v>
      </c>
      <c r="W132">
        <v>19.6</v>
      </c>
      <c r="X132">
        <v>19.2</v>
      </c>
      <c r="Y132">
        <v>23.6</v>
      </c>
      <c r="Z132">
        <v>24.7</v>
      </c>
      <c r="AA132">
        <v>22.9</v>
      </c>
      <c r="AC132" s="38">
        <f t="shared" si="46"/>
        <v>0</v>
      </c>
      <c r="AD132" s="38">
        <f t="shared" si="47"/>
        <v>11.575</v>
      </c>
      <c r="AE132" s="38"/>
      <c r="AF132" s="38">
        <f t="shared" si="48"/>
        <v>15</v>
      </c>
      <c r="AG132" s="38">
        <f t="shared" si="49"/>
        <v>15</v>
      </c>
      <c r="AH132" s="38">
        <f t="shared" si="50"/>
        <v>10</v>
      </c>
      <c r="AI132" s="38">
        <f t="shared" si="51"/>
        <v>40</v>
      </c>
      <c r="AJ132" s="38"/>
      <c r="AK132" s="38">
        <f t="shared" si="52"/>
        <v>2.5</v>
      </c>
      <c r="AL132" s="38">
        <f t="shared" si="53"/>
        <v>2.5</v>
      </c>
      <c r="AM132" s="38">
        <f t="shared" si="54"/>
        <v>1</v>
      </c>
      <c r="AN132" s="38">
        <f t="shared" si="55"/>
        <v>6</v>
      </c>
      <c r="AO132" s="38"/>
      <c r="AP132" s="38">
        <f t="shared" si="56"/>
        <v>1</v>
      </c>
      <c r="AQ132" s="38">
        <f t="shared" si="57"/>
        <v>1</v>
      </c>
      <c r="AR132" s="38">
        <f t="shared" si="58"/>
        <v>0</v>
      </c>
      <c r="AS132" s="38">
        <f t="shared" si="59"/>
        <v>0</v>
      </c>
      <c r="AT132" s="38">
        <f t="shared" si="60"/>
        <v>0</v>
      </c>
      <c r="AU132" s="38"/>
      <c r="AV132" s="38">
        <f t="shared" si="61"/>
        <v>1</v>
      </c>
      <c r="AW132" s="38">
        <f t="shared" si="62"/>
        <v>1</v>
      </c>
      <c r="AX132" s="38">
        <f t="shared" si="63"/>
        <v>1</v>
      </c>
      <c r="AY132" s="38">
        <f t="shared" si="64"/>
        <v>1</v>
      </c>
      <c r="AZ132" s="38">
        <f t="shared" si="65"/>
        <v>1</v>
      </c>
      <c r="BA132" s="38">
        <f t="shared" si="66"/>
        <v>1</v>
      </c>
      <c r="BB132" s="38">
        <f t="shared" si="67"/>
        <v>0</v>
      </c>
      <c r="BC132" s="38">
        <f t="shared" si="68"/>
        <v>0</v>
      </c>
      <c r="BD132" s="38">
        <f t="shared" si="69"/>
        <v>6</v>
      </c>
      <c r="BE132" s="38"/>
      <c r="BF132" s="38"/>
      <c r="BG132" s="39">
        <f t="shared" si="70"/>
        <v>1.1134586466165413</v>
      </c>
      <c r="BH132" s="39">
        <f t="shared" si="71"/>
        <v>0.8442864105223078</v>
      </c>
      <c r="BI132" s="39">
        <f t="shared" si="72"/>
        <v>0.9188505920563516</v>
      </c>
      <c r="BJ132" s="38"/>
      <c r="BK132" s="38"/>
      <c r="BL132" s="38"/>
      <c r="BM132" s="38">
        <f t="shared" si="73"/>
        <v>0</v>
      </c>
      <c r="BN132" s="38">
        <f t="shared" si="74"/>
        <v>40</v>
      </c>
      <c r="BO132" s="38">
        <f t="shared" si="75"/>
        <v>6</v>
      </c>
      <c r="BP132" s="38">
        <f t="shared" si="76"/>
        <v>1</v>
      </c>
      <c r="BQ132" s="38">
        <f t="shared" si="77"/>
        <v>1</v>
      </c>
      <c r="BR132" s="38">
        <f t="shared" si="78"/>
        <v>0</v>
      </c>
      <c r="BS132" s="38">
        <f t="shared" si="79"/>
        <v>0</v>
      </c>
      <c r="BT132" s="38">
        <f t="shared" si="80"/>
        <v>0</v>
      </c>
      <c r="BU132" s="38">
        <f t="shared" si="81"/>
        <v>6</v>
      </c>
      <c r="BV132" s="40">
        <f t="shared" si="82"/>
        <v>7.5</v>
      </c>
      <c r="BW132" s="40">
        <f t="shared" si="83"/>
        <v>12.5</v>
      </c>
      <c r="BX132" s="40">
        <f t="shared" si="84"/>
        <v>30</v>
      </c>
      <c r="BY132" s="38">
        <f t="shared" si="85"/>
        <v>104</v>
      </c>
      <c r="BZ132" s="37"/>
      <c r="CA132" s="37" t="s">
        <v>620</v>
      </c>
      <c r="CB132" s="37" t="s">
        <v>620</v>
      </c>
      <c r="CC132" s="37" t="s">
        <v>620</v>
      </c>
      <c r="CD132" s="37" t="s">
        <v>620</v>
      </c>
      <c r="CE132" s="37"/>
      <c r="CF132" s="37"/>
      <c r="CG132" s="37"/>
      <c r="CH132" s="37">
        <f t="shared" si="86"/>
        <v>1</v>
      </c>
      <c r="CI132" s="38">
        <f t="shared" si="87"/>
        <v>1</v>
      </c>
      <c r="CJ132" s="38">
        <f t="shared" si="88"/>
        <v>23.799999999999997</v>
      </c>
      <c r="CR132" s="38">
        <f t="shared" si="89"/>
        <v>0.96244591854742</v>
      </c>
      <c r="CS132" s="39">
        <f t="shared" si="90"/>
        <v>0.043595326491068453</v>
      </c>
    </row>
    <row r="133" spans="1:97" ht="12.75">
      <c r="A133" s="4" t="s">
        <v>107</v>
      </c>
      <c r="B133" s="4" t="s">
        <v>2</v>
      </c>
      <c r="C133" s="5" t="s">
        <v>125</v>
      </c>
      <c r="D133" s="4"/>
      <c r="E133" s="4" t="s">
        <v>49</v>
      </c>
      <c r="F133" s="4" t="s">
        <v>126</v>
      </c>
      <c r="G133">
        <v>6.3</v>
      </c>
      <c r="H133">
        <v>11.8</v>
      </c>
      <c r="I133">
        <v>14.8</v>
      </c>
      <c r="J133">
        <v>8.5</v>
      </c>
      <c r="K133">
        <v>13.7</v>
      </c>
      <c r="L133">
        <v>13.1</v>
      </c>
      <c r="M133">
        <v>11.2</v>
      </c>
      <c r="N133">
        <v>10.2</v>
      </c>
      <c r="O133">
        <v>7</v>
      </c>
      <c r="P133">
        <v>7.7</v>
      </c>
      <c r="Q133">
        <v>8</v>
      </c>
      <c r="R133">
        <v>12.2</v>
      </c>
      <c r="S133">
        <v>10.4</v>
      </c>
      <c r="T133">
        <v>11.9</v>
      </c>
      <c r="U133">
        <v>15</v>
      </c>
      <c r="V133">
        <v>17.4</v>
      </c>
      <c r="W133">
        <v>16.4</v>
      </c>
      <c r="X133">
        <v>14.1</v>
      </c>
      <c r="Y133">
        <v>20.2</v>
      </c>
      <c r="Z133">
        <v>22</v>
      </c>
      <c r="AA133">
        <v>23</v>
      </c>
      <c r="AC133" s="38">
        <f t="shared" si="46"/>
        <v>0</v>
      </c>
      <c r="AD133" s="38">
        <f t="shared" si="47"/>
        <v>13.430000000000001</v>
      </c>
      <c r="AE133" s="38"/>
      <c r="AF133" s="38">
        <f t="shared" si="48"/>
        <v>10</v>
      </c>
      <c r="AG133" s="38">
        <f t="shared" si="49"/>
        <v>10</v>
      </c>
      <c r="AH133" s="38">
        <f t="shared" si="50"/>
        <v>15</v>
      </c>
      <c r="AI133" s="38">
        <f t="shared" si="51"/>
        <v>35</v>
      </c>
      <c r="AJ133" s="38"/>
      <c r="AK133" s="38">
        <f t="shared" si="52"/>
        <v>1</v>
      </c>
      <c r="AL133" s="38">
        <f t="shared" si="53"/>
        <v>1</v>
      </c>
      <c r="AM133" s="38">
        <f t="shared" si="54"/>
        <v>1</v>
      </c>
      <c r="AN133" s="38">
        <f t="shared" si="55"/>
        <v>3</v>
      </c>
      <c r="AO133" s="38"/>
      <c r="AP133" s="38">
        <f t="shared" si="56"/>
        <v>1</v>
      </c>
      <c r="AQ133" s="38">
        <f t="shared" si="57"/>
        <v>1</v>
      </c>
      <c r="AR133" s="38">
        <f t="shared" si="58"/>
        <v>1</v>
      </c>
      <c r="AS133" s="38">
        <f t="shared" si="59"/>
        <v>1</v>
      </c>
      <c r="AT133" s="38">
        <f t="shared" si="60"/>
        <v>1</v>
      </c>
      <c r="AU133" s="38"/>
      <c r="AV133" s="38">
        <f t="shared" si="61"/>
        <v>0</v>
      </c>
      <c r="AW133" s="38">
        <f t="shared" si="62"/>
        <v>0</v>
      </c>
      <c r="AX133" s="38">
        <f t="shared" si="63"/>
        <v>1</v>
      </c>
      <c r="AY133" s="38">
        <f t="shared" si="64"/>
        <v>1</v>
      </c>
      <c r="AZ133" s="38">
        <f t="shared" si="65"/>
        <v>1</v>
      </c>
      <c r="BA133" s="38">
        <f t="shared" si="66"/>
        <v>1</v>
      </c>
      <c r="BB133" s="38">
        <f t="shared" si="67"/>
        <v>1</v>
      </c>
      <c r="BC133" s="38">
        <f t="shared" si="68"/>
        <v>1</v>
      </c>
      <c r="BD133" s="38">
        <f t="shared" si="69"/>
        <v>6</v>
      </c>
      <c r="BE133" s="38"/>
      <c r="BF133" s="38"/>
      <c r="BG133" s="39">
        <f t="shared" si="70"/>
        <v>0.5100751879699247</v>
      </c>
      <c r="BH133" s="39">
        <f t="shared" si="71"/>
        <v>0.4331046298942091</v>
      </c>
      <c r="BI133" s="39">
        <f t="shared" si="72"/>
        <v>0.6581068529457881</v>
      </c>
      <c r="BJ133" s="38"/>
      <c r="BK133" s="38"/>
      <c r="BL133" s="38"/>
      <c r="BM133" s="38">
        <f t="shared" si="73"/>
        <v>0</v>
      </c>
      <c r="BN133" s="38">
        <f t="shared" si="74"/>
        <v>35</v>
      </c>
      <c r="BO133" s="38">
        <f t="shared" si="75"/>
        <v>3</v>
      </c>
      <c r="BP133" s="38">
        <f t="shared" si="76"/>
        <v>1</v>
      </c>
      <c r="BQ133" s="38">
        <f t="shared" si="77"/>
        <v>1</v>
      </c>
      <c r="BR133" s="38">
        <f t="shared" si="78"/>
        <v>1</v>
      </c>
      <c r="BS133" s="38">
        <f t="shared" si="79"/>
        <v>1</v>
      </c>
      <c r="BT133" s="38">
        <f t="shared" si="80"/>
        <v>1</v>
      </c>
      <c r="BU133" s="38">
        <f t="shared" si="81"/>
        <v>6</v>
      </c>
      <c r="BV133" s="40">
        <f t="shared" si="82"/>
        <v>2.5</v>
      </c>
      <c r="BW133" s="40">
        <f t="shared" si="83"/>
        <v>5</v>
      </c>
      <c r="BX133" s="40">
        <f t="shared" si="84"/>
        <v>10</v>
      </c>
      <c r="BY133" s="38">
        <f t="shared" si="85"/>
        <v>66.5</v>
      </c>
      <c r="BZ133" s="37"/>
      <c r="CA133" s="37"/>
      <c r="CB133" s="37"/>
      <c r="CC133" s="37" t="s">
        <v>620</v>
      </c>
      <c r="CD133" s="37" t="s">
        <v>620</v>
      </c>
      <c r="CE133" s="37"/>
      <c r="CF133" s="37"/>
      <c r="CG133" s="37"/>
      <c r="CH133" s="37">
        <f t="shared" si="86"/>
        <v>1</v>
      </c>
      <c r="CI133" s="38">
        <f t="shared" si="87"/>
        <v>1</v>
      </c>
      <c r="CJ133" s="38">
        <f t="shared" si="88"/>
        <v>22.5</v>
      </c>
      <c r="CR133" s="38">
        <f t="shared" si="89"/>
        <v>0.8195218922467462</v>
      </c>
      <c r="CS133" s="39">
        <f t="shared" si="90"/>
        <v>0.16141503930095813</v>
      </c>
    </row>
    <row r="134" spans="1:97" ht="12.75">
      <c r="A134" s="4" t="s">
        <v>107</v>
      </c>
      <c r="B134" s="4" t="s">
        <v>2</v>
      </c>
      <c r="C134" s="5" t="s">
        <v>127</v>
      </c>
      <c r="D134" s="4"/>
      <c r="E134" s="4" t="s">
        <v>8</v>
      </c>
      <c r="F134" s="4" t="s">
        <v>128</v>
      </c>
      <c r="G134">
        <v>6.3</v>
      </c>
      <c r="I134">
        <v>10</v>
      </c>
      <c r="J134">
        <v>8.8</v>
      </c>
      <c r="K134">
        <v>10</v>
      </c>
      <c r="L134">
        <v>12</v>
      </c>
      <c r="M134">
        <v>11.4</v>
      </c>
      <c r="N134">
        <v>13.4</v>
      </c>
      <c r="O134">
        <v>9.9</v>
      </c>
      <c r="P134">
        <v>9.6</v>
      </c>
      <c r="Q134">
        <v>10.8</v>
      </c>
      <c r="R134">
        <v>13.9</v>
      </c>
      <c r="S134">
        <v>12.6</v>
      </c>
      <c r="T134">
        <v>15.4</v>
      </c>
      <c r="U134">
        <v>17.7</v>
      </c>
      <c r="V134">
        <v>12.9</v>
      </c>
      <c r="W134">
        <v>15</v>
      </c>
      <c r="X134">
        <v>10.8</v>
      </c>
      <c r="Y134">
        <v>16.3</v>
      </c>
      <c r="Z134">
        <v>20.9</v>
      </c>
      <c r="AA134">
        <v>17.2</v>
      </c>
      <c r="AC134" s="38">
        <f t="shared" si="46"/>
        <v>1</v>
      </c>
      <c r="AD134" s="38">
        <f t="shared" si="47"/>
        <v>13.08421052631579</v>
      </c>
      <c r="AE134" s="38"/>
      <c r="AF134" s="38">
        <f t="shared" si="48"/>
        <v>0</v>
      </c>
      <c r="AG134" s="38">
        <f t="shared" si="49"/>
        <v>10</v>
      </c>
      <c r="AH134" s="38">
        <f t="shared" si="50"/>
        <v>0</v>
      </c>
      <c r="AI134" s="38">
        <f t="shared" si="51"/>
        <v>10</v>
      </c>
      <c r="AJ134" s="38"/>
      <c r="AK134" s="38">
        <f t="shared" si="52"/>
        <v>0</v>
      </c>
      <c r="AL134" s="38">
        <f t="shared" si="53"/>
        <v>1</v>
      </c>
      <c r="AM134" s="38">
        <f t="shared" si="54"/>
        <v>0</v>
      </c>
      <c r="AN134" s="38">
        <f t="shared" si="55"/>
        <v>1</v>
      </c>
      <c r="AO134" s="38"/>
      <c r="AP134" s="38">
        <f t="shared" si="56"/>
        <v>0</v>
      </c>
      <c r="AQ134" s="38">
        <f t="shared" si="57"/>
        <v>1</v>
      </c>
      <c r="AR134" s="38">
        <f t="shared" si="58"/>
        <v>0</v>
      </c>
      <c r="AS134" s="38">
        <f t="shared" si="59"/>
        <v>0</v>
      </c>
      <c r="AT134" s="38">
        <f t="shared" si="60"/>
        <v>0</v>
      </c>
      <c r="AU134" s="38"/>
      <c r="AV134" s="38">
        <f t="shared" si="61"/>
        <v>1</v>
      </c>
      <c r="AW134" s="38">
        <f t="shared" si="62"/>
        <v>0</v>
      </c>
      <c r="AX134" s="38">
        <f t="shared" si="63"/>
        <v>1</v>
      </c>
      <c r="AY134" s="38">
        <f t="shared" si="64"/>
        <v>1</v>
      </c>
      <c r="AZ134" s="38">
        <f t="shared" si="65"/>
        <v>1</v>
      </c>
      <c r="BA134" s="38">
        <f t="shared" si="66"/>
        <v>1</v>
      </c>
      <c r="BB134" s="38">
        <f t="shared" si="67"/>
        <v>1</v>
      </c>
      <c r="BC134" s="38">
        <f t="shared" si="68"/>
        <v>0</v>
      </c>
      <c r="BD134" s="38">
        <f t="shared" si="69"/>
        <v>6</v>
      </c>
      <c r="BE134" s="38"/>
      <c r="BF134" s="38"/>
      <c r="BG134" s="39">
        <f t="shared" si="70"/>
        <v>0.44087719298245615</v>
      </c>
      <c r="BH134" s="39">
        <f t="shared" si="71"/>
        <v>0.5715509205207989</v>
      </c>
      <c r="BI134" s="39">
        <f t="shared" si="72"/>
        <v>0.7560098680049083</v>
      </c>
      <c r="BJ134" s="38"/>
      <c r="BK134" s="38"/>
      <c r="BL134" s="38"/>
      <c r="BM134" s="38">
        <f t="shared" si="73"/>
        <v>-2</v>
      </c>
      <c r="BN134" s="38">
        <f t="shared" si="74"/>
        <v>10</v>
      </c>
      <c r="BO134" s="38">
        <f t="shared" si="75"/>
        <v>1</v>
      </c>
      <c r="BP134" s="38">
        <f t="shared" si="76"/>
        <v>0</v>
      </c>
      <c r="BQ134" s="38">
        <f t="shared" si="77"/>
        <v>1</v>
      </c>
      <c r="BR134" s="38">
        <f t="shared" si="78"/>
        <v>0</v>
      </c>
      <c r="BS134" s="38">
        <f t="shared" si="79"/>
        <v>0</v>
      </c>
      <c r="BT134" s="38">
        <f t="shared" si="80"/>
        <v>0</v>
      </c>
      <c r="BU134" s="38">
        <f t="shared" si="81"/>
        <v>6</v>
      </c>
      <c r="BV134" s="40">
        <f t="shared" si="82"/>
        <v>-1</v>
      </c>
      <c r="BW134" s="40">
        <f t="shared" si="83"/>
        <v>7.5</v>
      </c>
      <c r="BX134" s="40">
        <f t="shared" si="84"/>
        <v>15</v>
      </c>
      <c r="BY134" s="38">
        <f t="shared" si="85"/>
        <v>37.5</v>
      </c>
      <c r="BZ134" s="37"/>
      <c r="CA134" s="37"/>
      <c r="CB134" s="37"/>
      <c r="CC134" s="37"/>
      <c r="CD134" s="37"/>
      <c r="CE134" s="37"/>
      <c r="CF134" s="37"/>
      <c r="CG134" s="37"/>
      <c r="CH134" s="37">
        <f t="shared" si="86"/>
        <v>1</v>
      </c>
      <c r="CI134" s="38">
        <f t="shared" si="87"/>
        <v>1</v>
      </c>
      <c r="CJ134" s="38">
        <f t="shared" si="88"/>
        <v>19.049999999999997</v>
      </c>
      <c r="CR134" s="38">
        <f t="shared" si="89"/>
        <v>0.6738820797428263</v>
      </c>
      <c r="CS134" s="39">
        <f t="shared" si="90"/>
        <v>-10</v>
      </c>
    </row>
    <row r="135" spans="1:97" ht="12.75">
      <c r="A135" s="4" t="s">
        <v>107</v>
      </c>
      <c r="B135" s="4" t="s">
        <v>2</v>
      </c>
      <c r="C135" s="5" t="s">
        <v>127</v>
      </c>
      <c r="D135" s="4"/>
      <c r="E135" s="4" t="s">
        <v>49</v>
      </c>
      <c r="F135" s="4" t="s">
        <v>128</v>
      </c>
      <c r="G135">
        <v>6.3</v>
      </c>
      <c r="H135">
        <v>17.9</v>
      </c>
      <c r="I135">
        <v>11.8</v>
      </c>
      <c r="J135">
        <v>5.8</v>
      </c>
      <c r="K135">
        <v>14.8</v>
      </c>
      <c r="L135">
        <v>10.8</v>
      </c>
      <c r="M135">
        <v>9.7</v>
      </c>
      <c r="N135">
        <v>13.1</v>
      </c>
      <c r="O135">
        <v>10.2</v>
      </c>
      <c r="P135">
        <v>12.2</v>
      </c>
      <c r="Q135">
        <v>12.1</v>
      </c>
      <c r="R135">
        <v>15.5</v>
      </c>
      <c r="S135">
        <v>13.8</v>
      </c>
      <c r="T135">
        <v>14.1</v>
      </c>
      <c r="U135">
        <v>16.4</v>
      </c>
      <c r="V135">
        <v>11.6</v>
      </c>
      <c r="W135">
        <v>14.3</v>
      </c>
      <c r="X135">
        <v>14.3</v>
      </c>
      <c r="Y135">
        <v>16.6</v>
      </c>
      <c r="Z135">
        <v>18.5</v>
      </c>
      <c r="AA135">
        <v>17</v>
      </c>
      <c r="AC135" s="38">
        <f t="shared" si="46"/>
        <v>0</v>
      </c>
      <c r="AD135" s="38">
        <f t="shared" si="47"/>
        <v>13.525</v>
      </c>
      <c r="AE135" s="38"/>
      <c r="AF135" s="38">
        <f t="shared" si="48"/>
        <v>0</v>
      </c>
      <c r="AG135" s="38">
        <f t="shared" si="49"/>
        <v>5</v>
      </c>
      <c r="AH135" s="38">
        <f t="shared" si="50"/>
        <v>0</v>
      </c>
      <c r="AI135" s="38">
        <f t="shared" si="51"/>
        <v>5</v>
      </c>
      <c r="AJ135" s="38"/>
      <c r="AK135" s="38">
        <f t="shared" si="52"/>
        <v>0</v>
      </c>
      <c r="AL135" s="38">
        <f t="shared" si="53"/>
        <v>0</v>
      </c>
      <c r="AM135" s="38">
        <f t="shared" si="54"/>
        <v>0</v>
      </c>
      <c r="AN135" s="38">
        <f t="shared" si="55"/>
        <v>0</v>
      </c>
      <c r="AO135" s="38"/>
      <c r="AP135" s="38">
        <f t="shared" si="56"/>
        <v>0</v>
      </c>
      <c r="AQ135" s="38">
        <f t="shared" si="57"/>
        <v>0</v>
      </c>
      <c r="AR135" s="38">
        <f t="shared" si="58"/>
        <v>0</v>
      </c>
      <c r="AS135" s="38">
        <f t="shared" si="59"/>
        <v>0</v>
      </c>
      <c r="AT135" s="38">
        <f t="shared" si="60"/>
        <v>0</v>
      </c>
      <c r="AU135" s="38"/>
      <c r="AV135" s="38">
        <f t="shared" si="61"/>
        <v>0</v>
      </c>
      <c r="AW135" s="38">
        <f t="shared" si="62"/>
        <v>0</v>
      </c>
      <c r="AX135" s="38">
        <f t="shared" si="63"/>
        <v>1</v>
      </c>
      <c r="AY135" s="38">
        <f t="shared" si="64"/>
        <v>1</v>
      </c>
      <c r="AZ135" s="38">
        <f t="shared" si="65"/>
        <v>1</v>
      </c>
      <c r="BA135" s="38">
        <f t="shared" si="66"/>
        <v>1</v>
      </c>
      <c r="BB135" s="38">
        <f t="shared" si="67"/>
        <v>1</v>
      </c>
      <c r="BC135" s="38">
        <f t="shared" si="68"/>
        <v>0</v>
      </c>
      <c r="BD135" s="38">
        <f t="shared" si="69"/>
        <v>5</v>
      </c>
      <c r="BE135" s="38"/>
      <c r="BF135" s="38"/>
      <c r="BG135" s="39">
        <f t="shared" si="70"/>
        <v>0.26969924812030077</v>
      </c>
      <c r="BH135" s="39">
        <f t="shared" si="71"/>
        <v>0.26251609921102775</v>
      </c>
      <c r="BI135" s="39">
        <f t="shared" si="72"/>
        <v>0.5123632492783101</v>
      </c>
      <c r="BJ135" s="38"/>
      <c r="BK135" s="38"/>
      <c r="BL135" s="38"/>
      <c r="BM135" s="38">
        <f t="shared" si="73"/>
        <v>0</v>
      </c>
      <c r="BN135" s="38">
        <f t="shared" si="74"/>
        <v>5</v>
      </c>
      <c r="BO135" s="38">
        <f t="shared" si="75"/>
        <v>0</v>
      </c>
      <c r="BP135" s="38">
        <f t="shared" si="76"/>
        <v>0</v>
      </c>
      <c r="BQ135" s="38">
        <f t="shared" si="77"/>
        <v>0</v>
      </c>
      <c r="BR135" s="38">
        <f t="shared" si="78"/>
        <v>0</v>
      </c>
      <c r="BS135" s="38">
        <f t="shared" si="79"/>
        <v>0</v>
      </c>
      <c r="BT135" s="38">
        <f t="shared" si="80"/>
        <v>0</v>
      </c>
      <c r="BU135" s="38">
        <f t="shared" si="81"/>
        <v>5</v>
      </c>
      <c r="BV135" s="40">
        <f t="shared" si="82"/>
        <v>-1</v>
      </c>
      <c r="BW135" s="40">
        <f t="shared" si="83"/>
        <v>5</v>
      </c>
      <c r="BX135" s="40">
        <f t="shared" si="84"/>
        <v>10</v>
      </c>
      <c r="BY135" s="38">
        <f t="shared" si="85"/>
        <v>24</v>
      </c>
      <c r="BZ135" s="37"/>
      <c r="CA135" s="37"/>
      <c r="CB135" s="37"/>
      <c r="CC135" s="37"/>
      <c r="CD135" s="37"/>
      <c r="CE135" s="37"/>
      <c r="CF135" s="37"/>
      <c r="CG135" s="37"/>
      <c r="CH135" s="37">
        <f t="shared" si="86"/>
        <v>1</v>
      </c>
      <c r="CI135" s="38">
        <f t="shared" si="87"/>
        <v>0</v>
      </c>
      <c r="CJ135" s="38">
        <f t="shared" si="88"/>
        <v>17.75</v>
      </c>
      <c r="CR135" s="38">
        <f t="shared" si="89"/>
        <v>0.8083185944162695</v>
      </c>
      <c r="CS135" s="39">
        <f t="shared" si="90"/>
        <v>0.2959553451379594</v>
      </c>
    </row>
    <row r="136" spans="1:97" ht="12.75">
      <c r="A136" s="4" t="s">
        <v>107</v>
      </c>
      <c r="B136" s="4" t="s">
        <v>2</v>
      </c>
      <c r="C136" s="5" t="s">
        <v>129</v>
      </c>
      <c r="D136" s="4"/>
      <c r="E136" s="4" t="s">
        <v>8</v>
      </c>
      <c r="F136" s="4" t="s">
        <v>130</v>
      </c>
      <c r="G136">
        <v>6.3</v>
      </c>
      <c r="S136">
        <v>2.2</v>
      </c>
      <c r="T136">
        <v>15.7</v>
      </c>
      <c r="U136">
        <v>12.6</v>
      </c>
      <c r="V136">
        <v>13.3</v>
      </c>
      <c r="W136">
        <v>13.6</v>
      </c>
      <c r="X136">
        <v>14.2</v>
      </c>
      <c r="Y136">
        <v>14.4</v>
      </c>
      <c r="Z136">
        <v>15</v>
      </c>
      <c r="AA136">
        <v>14.9</v>
      </c>
      <c r="AC136" s="38">
        <f t="shared" si="46"/>
        <v>11</v>
      </c>
      <c r="AD136" s="38">
        <f t="shared" si="47"/>
        <v>12.877777777777778</v>
      </c>
      <c r="AE136" s="38"/>
      <c r="AF136" s="38">
        <f t="shared" si="48"/>
        <v>0</v>
      </c>
      <c r="AG136" s="38">
        <f t="shared" si="49"/>
        <v>0</v>
      </c>
      <c r="AH136" s="38">
        <f t="shared" si="50"/>
        <v>0</v>
      </c>
      <c r="AI136" s="38">
        <f t="shared" si="51"/>
        <v>0</v>
      </c>
      <c r="AJ136" s="38"/>
      <c r="AK136" s="38">
        <f t="shared" si="52"/>
        <v>0</v>
      </c>
      <c r="AL136" s="38">
        <f t="shared" si="53"/>
        <v>0</v>
      </c>
      <c r="AM136" s="38">
        <f t="shared" si="54"/>
        <v>0</v>
      </c>
      <c r="AN136" s="38">
        <f t="shared" si="55"/>
        <v>0</v>
      </c>
      <c r="AO136" s="38"/>
      <c r="AP136" s="38">
        <f t="shared" si="56"/>
        <v>0</v>
      </c>
      <c r="AQ136" s="38">
        <f t="shared" si="57"/>
        <v>0</v>
      </c>
      <c r="AR136" s="38">
        <f t="shared" si="58"/>
        <v>0</v>
      </c>
      <c r="AS136" s="38">
        <f t="shared" si="59"/>
        <v>0</v>
      </c>
      <c r="AT136" s="38">
        <f t="shared" si="60"/>
        <v>0</v>
      </c>
      <c r="AU136" s="38"/>
      <c r="AV136" s="38">
        <f t="shared" si="61"/>
      </c>
      <c r="AW136" s="38">
        <f t="shared" si="62"/>
      </c>
      <c r="AX136" s="38">
        <f t="shared" si="63"/>
      </c>
      <c r="AY136" s="38">
        <f t="shared" si="64"/>
        <v>1</v>
      </c>
      <c r="AZ136" s="38">
        <f t="shared" si="65"/>
        <v>1</v>
      </c>
      <c r="BA136" s="38">
        <f t="shared" si="66"/>
        <v>1</v>
      </c>
      <c r="BB136" s="38">
        <f t="shared" si="67"/>
        <v>1</v>
      </c>
      <c r="BC136" s="38">
        <f t="shared" si="68"/>
        <v>0</v>
      </c>
      <c r="BD136" s="38">
        <f t="shared" si="69"/>
        <v>4</v>
      </c>
      <c r="BE136" s="38"/>
      <c r="BF136" s="38"/>
      <c r="BG136" s="39">
        <f t="shared" si="70"/>
        <v>0.8866666666666667</v>
      </c>
      <c r="BH136" s="39">
        <f t="shared" si="71"/>
        <v>0.3483400889443197</v>
      </c>
      <c r="BI136" s="39">
        <f t="shared" si="72"/>
        <v>0.5902034301360165</v>
      </c>
      <c r="BJ136" s="38"/>
      <c r="BK136" s="38"/>
      <c r="BL136" s="38"/>
      <c r="BM136" s="38">
        <f t="shared" si="73"/>
        <v>-22</v>
      </c>
      <c r="BN136" s="38">
        <f t="shared" si="74"/>
        <v>0</v>
      </c>
      <c r="BO136" s="38">
        <f t="shared" si="75"/>
        <v>0</v>
      </c>
      <c r="BP136" s="38">
        <f t="shared" si="76"/>
        <v>0</v>
      </c>
      <c r="BQ136" s="38">
        <f t="shared" si="77"/>
        <v>0</v>
      </c>
      <c r="BR136" s="38">
        <f t="shared" si="78"/>
        <v>0</v>
      </c>
      <c r="BS136" s="38">
        <f t="shared" si="79"/>
        <v>0</v>
      </c>
      <c r="BT136" s="38">
        <f t="shared" si="80"/>
        <v>0</v>
      </c>
      <c r="BU136" s="38">
        <f t="shared" si="81"/>
        <v>4</v>
      </c>
      <c r="BV136" s="40">
        <f t="shared" si="82"/>
        <v>0</v>
      </c>
      <c r="BW136" s="40">
        <f t="shared" si="83"/>
        <v>5</v>
      </c>
      <c r="BX136" s="40">
        <f t="shared" si="84"/>
        <v>10</v>
      </c>
      <c r="BY136" s="38">
        <f t="shared" si="85"/>
        <v>-3</v>
      </c>
      <c r="BZ136" s="37"/>
      <c r="CA136" s="37"/>
      <c r="CB136" s="37"/>
      <c r="CC136" s="37"/>
      <c r="CD136" s="37"/>
      <c r="CE136" s="37"/>
      <c r="CF136" s="37"/>
      <c r="CG136" s="37"/>
      <c r="CH136" s="37">
        <f t="shared" si="86"/>
        <v>1</v>
      </c>
      <c r="CI136" s="38">
        <f t="shared" si="87"/>
        <v>0</v>
      </c>
      <c r="CJ136" s="38">
        <f t="shared" si="88"/>
        <v>14.95</v>
      </c>
      <c r="CR136" s="38">
        <f t="shared" si="89"/>
        <v>0.5902034301360165</v>
      </c>
      <c r="CS136" s="39">
        <f t="shared" si="90"/>
        <v>-10</v>
      </c>
    </row>
    <row r="137" spans="1:97" ht="12.75">
      <c r="A137" s="4" t="s">
        <v>107</v>
      </c>
      <c r="B137" s="4" t="s">
        <v>2</v>
      </c>
      <c r="C137" s="5" t="s">
        <v>129</v>
      </c>
      <c r="D137" s="4"/>
      <c r="E137" s="4" t="s">
        <v>49</v>
      </c>
      <c r="F137" s="4" t="s">
        <v>130</v>
      </c>
      <c r="G137">
        <v>6.3</v>
      </c>
      <c r="H137">
        <v>19.1</v>
      </c>
      <c r="I137">
        <v>13.6</v>
      </c>
      <c r="J137">
        <v>12.8</v>
      </c>
      <c r="K137">
        <v>15</v>
      </c>
      <c r="L137">
        <v>14.7</v>
      </c>
      <c r="M137">
        <v>21.5</v>
      </c>
      <c r="N137">
        <v>14.5</v>
      </c>
      <c r="O137">
        <v>15.1</v>
      </c>
      <c r="P137">
        <v>15.9</v>
      </c>
      <c r="Q137">
        <v>13.4</v>
      </c>
      <c r="R137">
        <v>17.2</v>
      </c>
      <c r="S137">
        <v>14.7</v>
      </c>
      <c r="T137">
        <v>4.8</v>
      </c>
      <c r="U137">
        <v>13.6</v>
      </c>
      <c r="V137">
        <v>4.9</v>
      </c>
      <c r="W137">
        <v>17.4</v>
      </c>
      <c r="X137">
        <v>16.5</v>
      </c>
      <c r="Y137">
        <v>20.6</v>
      </c>
      <c r="Z137">
        <v>5.4</v>
      </c>
      <c r="AA137">
        <v>13</v>
      </c>
      <c r="AC137" s="38">
        <f t="shared" si="46"/>
        <v>0</v>
      </c>
      <c r="AD137" s="38">
        <f t="shared" si="47"/>
        <v>14.184999999999999</v>
      </c>
      <c r="AE137" s="38"/>
      <c r="AF137" s="38">
        <f t="shared" si="48"/>
        <v>10</v>
      </c>
      <c r="AG137" s="38">
        <f t="shared" si="49"/>
        <v>0</v>
      </c>
      <c r="AH137" s="38">
        <f t="shared" si="50"/>
        <v>0</v>
      </c>
      <c r="AI137" s="38">
        <f t="shared" si="51"/>
        <v>10</v>
      </c>
      <c r="AJ137" s="38"/>
      <c r="AK137" s="38">
        <f t="shared" si="52"/>
        <v>0</v>
      </c>
      <c r="AL137" s="38">
        <f t="shared" si="53"/>
        <v>0</v>
      </c>
      <c r="AM137" s="38">
        <f t="shared" si="54"/>
        <v>0</v>
      </c>
      <c r="AN137" s="38">
        <f t="shared" si="55"/>
        <v>0</v>
      </c>
      <c r="AO137" s="38"/>
      <c r="AP137" s="38">
        <f t="shared" si="56"/>
        <v>0</v>
      </c>
      <c r="AQ137" s="38">
        <f t="shared" si="57"/>
        <v>0</v>
      </c>
      <c r="AR137" s="38">
        <f t="shared" si="58"/>
        <v>0</v>
      </c>
      <c r="AS137" s="38">
        <f t="shared" si="59"/>
        <v>0</v>
      </c>
      <c r="AT137" s="38">
        <f t="shared" si="60"/>
        <v>0</v>
      </c>
      <c r="AU137" s="38"/>
      <c r="AV137" s="38">
        <f t="shared" si="61"/>
        <v>1</v>
      </c>
      <c r="AW137" s="38">
        <f t="shared" si="62"/>
        <v>0</v>
      </c>
      <c r="AX137" s="38">
        <f t="shared" si="63"/>
        <v>0</v>
      </c>
      <c r="AY137" s="38">
        <f t="shared" si="64"/>
        <v>0</v>
      </c>
      <c r="AZ137" s="38">
        <f t="shared" si="65"/>
        <v>1</v>
      </c>
      <c r="BA137" s="38">
        <f t="shared" si="66"/>
        <v>0</v>
      </c>
      <c r="BB137" s="38">
        <f t="shared" si="67"/>
        <v>0</v>
      </c>
      <c r="BC137" s="38">
        <f t="shared" si="68"/>
        <v>0</v>
      </c>
      <c r="BD137" s="38">
        <f t="shared" si="69"/>
        <v>2</v>
      </c>
      <c r="BE137" s="38"/>
      <c r="BF137" s="38"/>
      <c r="BG137" s="39">
        <f t="shared" si="70"/>
        <v>-0.22263157894736843</v>
      </c>
      <c r="BH137" s="39">
        <f t="shared" si="71"/>
        <v>0.08143136028924872</v>
      </c>
      <c r="BI137" s="39">
        <f t="shared" si="72"/>
        <v>-0.28536180593984317</v>
      </c>
      <c r="BJ137" s="38"/>
      <c r="BK137" s="38"/>
      <c r="BL137" s="38"/>
      <c r="BM137" s="38">
        <f t="shared" si="73"/>
        <v>0</v>
      </c>
      <c r="BN137" s="38">
        <f t="shared" si="74"/>
        <v>10</v>
      </c>
      <c r="BO137" s="38">
        <f t="shared" si="75"/>
        <v>0</v>
      </c>
      <c r="BP137" s="38">
        <f t="shared" si="76"/>
        <v>0</v>
      </c>
      <c r="BQ137" s="38">
        <f t="shared" si="77"/>
        <v>0</v>
      </c>
      <c r="BR137" s="38">
        <f t="shared" si="78"/>
        <v>0</v>
      </c>
      <c r="BS137" s="38">
        <f t="shared" si="79"/>
        <v>0</v>
      </c>
      <c r="BT137" s="38">
        <f t="shared" si="80"/>
        <v>0</v>
      </c>
      <c r="BU137" s="38">
        <f t="shared" si="81"/>
        <v>2</v>
      </c>
      <c r="BV137" s="40">
        <f t="shared" si="82"/>
        <v>-10</v>
      </c>
      <c r="BW137" s="40">
        <f t="shared" si="83"/>
        <v>0</v>
      </c>
      <c r="BX137" s="40">
        <f t="shared" si="84"/>
        <v>-10</v>
      </c>
      <c r="BY137" s="38">
        <f t="shared" si="85"/>
        <v>-8</v>
      </c>
      <c r="BZ137" s="37"/>
      <c r="CA137" s="37"/>
      <c r="CB137" s="37"/>
      <c r="CC137" s="37"/>
      <c r="CD137" s="37"/>
      <c r="CE137" s="37"/>
      <c r="CF137" s="37"/>
      <c r="CG137" s="37"/>
      <c r="CH137" s="37">
        <f t="shared" si="86"/>
        <v>0</v>
      </c>
      <c r="CI137" s="38">
        <f t="shared" si="87"/>
        <v>0</v>
      </c>
      <c r="CJ137" s="38">
        <f t="shared" si="88"/>
        <v>9.2</v>
      </c>
      <c r="CR137" s="38">
        <f t="shared" si="89"/>
        <v>-0.2902823578150224</v>
      </c>
      <c r="CS137" s="39">
        <f t="shared" si="90"/>
        <v>-10</v>
      </c>
    </row>
    <row r="138" spans="1:97" ht="12.75">
      <c r="A138" s="4" t="s">
        <v>107</v>
      </c>
      <c r="B138" s="4" t="s">
        <v>2</v>
      </c>
      <c r="C138" s="5" t="s">
        <v>131</v>
      </c>
      <c r="D138" s="4"/>
      <c r="E138" s="4" t="s">
        <v>8</v>
      </c>
      <c r="F138" s="4" t="s">
        <v>132</v>
      </c>
      <c r="G138">
        <v>6.3</v>
      </c>
      <c r="R138">
        <v>14.9</v>
      </c>
      <c r="S138">
        <v>13.4</v>
      </c>
      <c r="T138">
        <v>15.3</v>
      </c>
      <c r="U138">
        <v>13.9</v>
      </c>
      <c r="V138">
        <v>13.2</v>
      </c>
      <c r="W138">
        <v>11.1</v>
      </c>
      <c r="X138">
        <v>13.8</v>
      </c>
      <c r="Y138">
        <v>17.8</v>
      </c>
      <c r="Z138">
        <v>16.1</v>
      </c>
      <c r="AA138">
        <v>20.8</v>
      </c>
      <c r="AC138" s="38">
        <f t="shared" si="46"/>
        <v>10</v>
      </c>
      <c r="AD138" s="38">
        <f t="shared" si="47"/>
        <v>15.030000000000001</v>
      </c>
      <c r="AE138" s="38"/>
      <c r="AF138" s="38">
        <f t="shared" si="48"/>
        <v>5</v>
      </c>
      <c r="AG138" s="38">
        <f t="shared" si="49"/>
        <v>0</v>
      </c>
      <c r="AH138" s="38">
        <f t="shared" si="50"/>
        <v>10</v>
      </c>
      <c r="AI138" s="38">
        <f t="shared" si="51"/>
        <v>15</v>
      </c>
      <c r="AJ138" s="38"/>
      <c r="AK138" s="38">
        <f t="shared" si="52"/>
        <v>0</v>
      </c>
      <c r="AL138" s="38">
        <f t="shared" si="53"/>
        <v>0</v>
      </c>
      <c r="AM138" s="38">
        <f t="shared" si="54"/>
        <v>0</v>
      </c>
      <c r="AN138" s="38">
        <f t="shared" si="55"/>
        <v>0</v>
      </c>
      <c r="AO138" s="38"/>
      <c r="AP138" s="38">
        <f t="shared" si="56"/>
        <v>1</v>
      </c>
      <c r="AQ138" s="38">
        <f t="shared" si="57"/>
        <v>1</v>
      </c>
      <c r="AR138" s="38">
        <f t="shared" si="58"/>
        <v>1</v>
      </c>
      <c r="AS138" s="38">
        <f t="shared" si="59"/>
        <v>0</v>
      </c>
      <c r="AT138" s="38">
        <f t="shared" si="60"/>
        <v>0</v>
      </c>
      <c r="AU138" s="38"/>
      <c r="AV138" s="38">
        <f t="shared" si="61"/>
      </c>
      <c r="AW138" s="38">
        <f t="shared" si="62"/>
      </c>
      <c r="AX138" s="38">
        <f t="shared" si="63"/>
      </c>
      <c r="AY138" s="38">
        <f t="shared" si="64"/>
        <v>0</v>
      </c>
      <c r="AZ138" s="38">
        <f t="shared" si="65"/>
        <v>1</v>
      </c>
      <c r="BA138" s="38">
        <f t="shared" si="66"/>
        <v>1</v>
      </c>
      <c r="BB138" s="38">
        <f t="shared" si="67"/>
        <v>1</v>
      </c>
      <c r="BC138" s="38">
        <f t="shared" si="68"/>
        <v>1</v>
      </c>
      <c r="BD138" s="38">
        <f t="shared" si="69"/>
        <v>4</v>
      </c>
      <c r="BE138" s="38"/>
      <c r="BF138" s="38"/>
      <c r="BG138" s="39">
        <f t="shared" si="70"/>
        <v>0.4975757575757576</v>
      </c>
      <c r="BH138" s="39">
        <f t="shared" si="71"/>
        <v>0.30742289924120414</v>
      </c>
      <c r="BI138" s="39">
        <f t="shared" si="72"/>
        <v>0.5544573015491853</v>
      </c>
      <c r="BJ138" s="38"/>
      <c r="BK138" s="38"/>
      <c r="BL138" s="38"/>
      <c r="BM138" s="38">
        <f t="shared" si="73"/>
        <v>-20</v>
      </c>
      <c r="BN138" s="38">
        <f t="shared" si="74"/>
        <v>15</v>
      </c>
      <c r="BO138" s="38">
        <f t="shared" si="75"/>
        <v>0</v>
      </c>
      <c r="BP138" s="38">
        <f t="shared" si="76"/>
        <v>1</v>
      </c>
      <c r="BQ138" s="38">
        <f t="shared" si="77"/>
        <v>1</v>
      </c>
      <c r="BR138" s="38">
        <f t="shared" si="78"/>
        <v>1</v>
      </c>
      <c r="BS138" s="38">
        <f t="shared" si="79"/>
        <v>0</v>
      </c>
      <c r="BT138" s="38">
        <f t="shared" si="80"/>
        <v>0</v>
      </c>
      <c r="BU138" s="38">
        <f t="shared" si="81"/>
        <v>4</v>
      </c>
      <c r="BV138" s="40">
        <f t="shared" si="82"/>
        <v>0</v>
      </c>
      <c r="BW138" s="40">
        <f t="shared" si="83"/>
        <v>5</v>
      </c>
      <c r="BX138" s="40">
        <f t="shared" si="84"/>
        <v>10</v>
      </c>
      <c r="BY138" s="38">
        <f t="shared" si="85"/>
        <v>17</v>
      </c>
      <c r="BZ138" s="37"/>
      <c r="CA138" s="37"/>
      <c r="CB138" s="37"/>
      <c r="CC138" s="37"/>
      <c r="CD138" s="37"/>
      <c r="CE138" s="37"/>
      <c r="CF138" s="37"/>
      <c r="CG138" s="37"/>
      <c r="CH138" s="37">
        <f t="shared" si="86"/>
        <v>1</v>
      </c>
      <c r="CI138" s="38">
        <f t="shared" si="87"/>
        <v>0</v>
      </c>
      <c r="CJ138" s="38">
        <f t="shared" si="88"/>
        <v>18.450000000000003</v>
      </c>
      <c r="CR138" s="38">
        <f t="shared" si="89"/>
        <v>0.5544573015491853</v>
      </c>
      <c r="CS138" s="39">
        <f t="shared" si="90"/>
        <v>-10</v>
      </c>
    </row>
    <row r="139" spans="1:97" ht="12.75">
      <c r="A139" s="4" t="s">
        <v>107</v>
      </c>
      <c r="B139" s="4" t="s">
        <v>2</v>
      </c>
      <c r="C139" s="5" t="s">
        <v>131</v>
      </c>
      <c r="D139" s="4"/>
      <c r="E139" s="4" t="s">
        <v>49</v>
      </c>
      <c r="F139" s="4" t="s">
        <v>132</v>
      </c>
      <c r="G139">
        <v>6.3</v>
      </c>
      <c r="H139">
        <v>16.6</v>
      </c>
      <c r="I139">
        <v>16</v>
      </c>
      <c r="J139">
        <v>15.2</v>
      </c>
      <c r="K139">
        <v>16.4</v>
      </c>
      <c r="L139">
        <v>20.8</v>
      </c>
      <c r="M139">
        <v>18</v>
      </c>
      <c r="N139">
        <v>9.6</v>
      </c>
      <c r="O139">
        <v>14.1</v>
      </c>
      <c r="P139">
        <v>11.9</v>
      </c>
      <c r="Q139">
        <v>9.9</v>
      </c>
      <c r="R139">
        <v>13.3</v>
      </c>
      <c r="S139">
        <v>9.9</v>
      </c>
      <c r="T139">
        <v>11.6</v>
      </c>
      <c r="U139">
        <v>16.4</v>
      </c>
      <c r="V139">
        <v>12.5</v>
      </c>
      <c r="W139">
        <v>10</v>
      </c>
      <c r="X139">
        <v>23.5</v>
      </c>
      <c r="Y139">
        <v>7.3</v>
      </c>
      <c r="Z139">
        <v>14.6</v>
      </c>
      <c r="AA139">
        <v>20</v>
      </c>
      <c r="AC139" s="38">
        <f t="shared" si="46"/>
        <v>0</v>
      </c>
      <c r="AD139" s="38">
        <f t="shared" si="47"/>
        <v>14.38</v>
      </c>
      <c r="AE139" s="38"/>
      <c r="AF139" s="38">
        <f t="shared" si="48"/>
        <v>0</v>
      </c>
      <c r="AG139" s="38">
        <f t="shared" si="49"/>
        <v>0</v>
      </c>
      <c r="AH139" s="38">
        <f t="shared" si="50"/>
        <v>10</v>
      </c>
      <c r="AI139" s="38">
        <f t="shared" si="51"/>
        <v>10</v>
      </c>
      <c r="AJ139" s="38"/>
      <c r="AK139" s="38">
        <f t="shared" si="52"/>
        <v>0</v>
      </c>
      <c r="AL139" s="38">
        <f t="shared" si="53"/>
        <v>0</v>
      </c>
      <c r="AM139" s="38">
        <f t="shared" si="54"/>
        <v>0</v>
      </c>
      <c r="AN139" s="38">
        <f t="shared" si="55"/>
        <v>0</v>
      </c>
      <c r="AO139" s="38"/>
      <c r="AP139" s="38">
        <f t="shared" si="56"/>
        <v>1</v>
      </c>
      <c r="AQ139" s="38">
        <f t="shared" si="57"/>
        <v>0</v>
      </c>
      <c r="AR139" s="38">
        <f t="shared" si="58"/>
        <v>0</v>
      </c>
      <c r="AS139" s="38">
        <f t="shared" si="59"/>
        <v>0</v>
      </c>
      <c r="AT139" s="38">
        <f t="shared" si="60"/>
        <v>0</v>
      </c>
      <c r="AU139" s="38"/>
      <c r="AV139" s="38">
        <f t="shared" si="61"/>
        <v>1</v>
      </c>
      <c r="AW139" s="38">
        <f t="shared" si="62"/>
        <v>0</v>
      </c>
      <c r="AX139" s="38">
        <f t="shared" si="63"/>
        <v>0</v>
      </c>
      <c r="AY139" s="38">
        <f t="shared" si="64"/>
        <v>1</v>
      </c>
      <c r="AZ139" s="38">
        <f t="shared" si="65"/>
        <v>1</v>
      </c>
      <c r="BA139" s="38">
        <f t="shared" si="66"/>
        <v>1</v>
      </c>
      <c r="BB139" s="38">
        <f t="shared" si="67"/>
        <v>1</v>
      </c>
      <c r="BC139" s="38">
        <f t="shared" si="68"/>
        <v>0</v>
      </c>
      <c r="BD139" s="38">
        <f t="shared" si="69"/>
        <v>5</v>
      </c>
      <c r="BE139" s="38"/>
      <c r="BF139" s="38"/>
      <c r="BG139" s="39">
        <f t="shared" si="70"/>
        <v>-0.09112781954887222</v>
      </c>
      <c r="BH139" s="39">
        <f t="shared" si="71"/>
        <v>0.016412497517361496</v>
      </c>
      <c r="BI139" s="39">
        <f t="shared" si="72"/>
        <v>-0.12811127006380624</v>
      </c>
      <c r="BJ139" s="38"/>
      <c r="BK139" s="38"/>
      <c r="BL139" s="38"/>
      <c r="BM139" s="38">
        <f t="shared" si="73"/>
        <v>0</v>
      </c>
      <c r="BN139" s="38">
        <f t="shared" si="74"/>
        <v>10</v>
      </c>
      <c r="BO139" s="38">
        <f t="shared" si="75"/>
        <v>0</v>
      </c>
      <c r="BP139" s="38">
        <f t="shared" si="76"/>
        <v>1</v>
      </c>
      <c r="BQ139" s="38">
        <f t="shared" si="77"/>
        <v>0</v>
      </c>
      <c r="BR139" s="38">
        <f t="shared" si="78"/>
        <v>0</v>
      </c>
      <c r="BS139" s="38">
        <f t="shared" si="79"/>
        <v>0</v>
      </c>
      <c r="BT139" s="38">
        <f t="shared" si="80"/>
        <v>0</v>
      </c>
      <c r="BU139" s="38">
        <f t="shared" si="81"/>
        <v>5</v>
      </c>
      <c r="BV139" s="40">
        <f t="shared" si="82"/>
        <v>-10</v>
      </c>
      <c r="BW139" s="40">
        <f t="shared" si="83"/>
        <v>0</v>
      </c>
      <c r="BX139" s="40">
        <f t="shared" si="84"/>
        <v>-10</v>
      </c>
      <c r="BY139" s="38">
        <f t="shared" si="85"/>
        <v>-4</v>
      </c>
      <c r="BZ139" s="37"/>
      <c r="CA139" s="37"/>
      <c r="CB139" s="37"/>
      <c r="CC139" s="37"/>
      <c r="CD139" s="37"/>
      <c r="CE139" s="37"/>
      <c r="CF139" s="37"/>
      <c r="CG139" s="37"/>
      <c r="CH139" s="37">
        <f t="shared" si="86"/>
        <v>0</v>
      </c>
      <c r="CI139" s="38">
        <f t="shared" si="87"/>
        <v>0</v>
      </c>
      <c r="CJ139" s="38">
        <f t="shared" si="88"/>
        <v>17.3</v>
      </c>
      <c r="CR139" s="38">
        <f t="shared" si="89"/>
        <v>0.02087381827315272</v>
      </c>
      <c r="CS139" s="39">
        <f t="shared" si="90"/>
        <v>-10</v>
      </c>
    </row>
    <row r="140" spans="1:97" ht="12.75">
      <c r="A140" s="4" t="s">
        <v>107</v>
      </c>
      <c r="B140" s="4" t="s">
        <v>2</v>
      </c>
      <c r="C140" s="5" t="s">
        <v>133</v>
      </c>
      <c r="D140" s="4"/>
      <c r="E140" s="4" t="s">
        <v>8</v>
      </c>
      <c r="F140" s="4" t="s">
        <v>134</v>
      </c>
      <c r="G140">
        <v>6.3</v>
      </c>
      <c r="Q140">
        <v>4.4</v>
      </c>
      <c r="R140">
        <v>22.2</v>
      </c>
      <c r="S140">
        <v>11.6</v>
      </c>
      <c r="T140">
        <v>14.6</v>
      </c>
      <c r="U140">
        <v>12.5</v>
      </c>
      <c r="V140">
        <v>12.1</v>
      </c>
      <c r="W140">
        <v>13.4</v>
      </c>
      <c r="X140">
        <v>15.3</v>
      </c>
      <c r="Y140">
        <v>16.6</v>
      </c>
      <c r="Z140">
        <v>19.6</v>
      </c>
      <c r="AA140">
        <v>17.5</v>
      </c>
      <c r="AC140" s="38">
        <f t="shared" si="46"/>
        <v>9</v>
      </c>
      <c r="AD140" s="38">
        <f t="shared" si="47"/>
        <v>14.52727272727273</v>
      </c>
      <c r="AE140" s="38"/>
      <c r="AF140" s="38">
        <f t="shared" si="48"/>
        <v>0</v>
      </c>
      <c r="AG140" s="38">
        <f t="shared" si="49"/>
        <v>5</v>
      </c>
      <c r="AH140" s="38">
        <f t="shared" si="50"/>
        <v>0</v>
      </c>
      <c r="AI140" s="38">
        <f t="shared" si="51"/>
        <v>5</v>
      </c>
      <c r="AJ140" s="38"/>
      <c r="AK140" s="38">
        <f t="shared" si="52"/>
        <v>0</v>
      </c>
      <c r="AL140" s="38">
        <f t="shared" si="53"/>
        <v>0</v>
      </c>
      <c r="AM140" s="38">
        <f t="shared" si="54"/>
        <v>0</v>
      </c>
      <c r="AN140" s="38">
        <f t="shared" si="55"/>
        <v>0</v>
      </c>
      <c r="AO140" s="38"/>
      <c r="AP140" s="38">
        <f t="shared" si="56"/>
        <v>0</v>
      </c>
      <c r="AQ140" s="38">
        <f t="shared" si="57"/>
        <v>1</v>
      </c>
      <c r="AR140" s="38">
        <f t="shared" si="58"/>
        <v>0</v>
      </c>
      <c r="AS140" s="38">
        <f t="shared" si="59"/>
        <v>0</v>
      </c>
      <c r="AT140" s="38">
        <f t="shared" si="60"/>
        <v>0</v>
      </c>
      <c r="AU140" s="38"/>
      <c r="AV140" s="38">
        <f t="shared" si="61"/>
      </c>
      <c r="AW140" s="38">
        <f t="shared" si="62"/>
      </c>
      <c r="AX140" s="38">
        <f t="shared" si="63"/>
        <v>1</v>
      </c>
      <c r="AY140" s="38">
        <f t="shared" si="64"/>
        <v>0</v>
      </c>
      <c r="AZ140" s="38">
        <f t="shared" si="65"/>
        <v>1</v>
      </c>
      <c r="BA140" s="38">
        <f t="shared" si="66"/>
        <v>1</v>
      </c>
      <c r="BB140" s="38">
        <f t="shared" si="67"/>
        <v>1</v>
      </c>
      <c r="BC140" s="38">
        <f t="shared" si="68"/>
        <v>0</v>
      </c>
      <c r="BD140" s="38">
        <f t="shared" si="69"/>
        <v>4</v>
      </c>
      <c r="BE140" s="38"/>
      <c r="BF140" s="38"/>
      <c r="BG140" s="39">
        <f t="shared" si="70"/>
        <v>0.6581818181818183</v>
      </c>
      <c r="BH140" s="39">
        <f t="shared" si="71"/>
        <v>0.21587374802319464</v>
      </c>
      <c r="BI140" s="39">
        <f t="shared" si="72"/>
        <v>0.4646221561905918</v>
      </c>
      <c r="BJ140" s="38"/>
      <c r="BK140" s="38"/>
      <c r="BL140" s="38"/>
      <c r="BM140" s="38">
        <f t="shared" si="73"/>
        <v>-18</v>
      </c>
      <c r="BN140" s="38">
        <f t="shared" si="74"/>
        <v>5</v>
      </c>
      <c r="BO140" s="38">
        <f t="shared" si="75"/>
        <v>0</v>
      </c>
      <c r="BP140" s="38">
        <f t="shared" si="76"/>
        <v>0</v>
      </c>
      <c r="BQ140" s="38">
        <f t="shared" si="77"/>
        <v>1</v>
      </c>
      <c r="BR140" s="38">
        <f t="shared" si="78"/>
        <v>0</v>
      </c>
      <c r="BS140" s="38">
        <f t="shared" si="79"/>
        <v>0</v>
      </c>
      <c r="BT140" s="38">
        <f t="shared" si="80"/>
        <v>0</v>
      </c>
      <c r="BU140" s="38">
        <f t="shared" si="81"/>
        <v>4</v>
      </c>
      <c r="BV140" s="40">
        <f t="shared" si="82"/>
        <v>0</v>
      </c>
      <c r="BW140" s="40">
        <f t="shared" si="83"/>
        <v>0</v>
      </c>
      <c r="BX140" s="40">
        <f t="shared" si="84"/>
        <v>5</v>
      </c>
      <c r="BY140" s="38">
        <f t="shared" si="85"/>
        <v>-3</v>
      </c>
      <c r="BZ140" s="37"/>
      <c r="CA140" s="37"/>
      <c r="CB140" s="37"/>
      <c r="CC140" s="37"/>
      <c r="CD140" s="37"/>
      <c r="CE140" s="37"/>
      <c r="CF140" s="37"/>
      <c r="CG140" s="37"/>
      <c r="CH140" s="37">
        <f t="shared" si="86"/>
        <v>1</v>
      </c>
      <c r="CI140" s="38">
        <f t="shared" si="87"/>
        <v>0</v>
      </c>
      <c r="CJ140" s="38">
        <f t="shared" si="88"/>
        <v>18.55</v>
      </c>
      <c r="CR140" s="38">
        <f t="shared" si="89"/>
        <v>0.4646221561905918</v>
      </c>
      <c r="CS140" s="39">
        <f t="shared" si="90"/>
        <v>-10</v>
      </c>
    </row>
    <row r="141" spans="1:97" ht="12.75">
      <c r="A141" s="4" t="s">
        <v>107</v>
      </c>
      <c r="B141" s="4" t="s">
        <v>2</v>
      </c>
      <c r="C141" s="5" t="s">
        <v>133</v>
      </c>
      <c r="D141" s="4"/>
      <c r="E141" s="4" t="s">
        <v>49</v>
      </c>
      <c r="F141" s="4" t="s">
        <v>134</v>
      </c>
      <c r="G141">
        <v>6.3</v>
      </c>
      <c r="H141">
        <v>16.4</v>
      </c>
      <c r="I141">
        <v>12.6</v>
      </c>
      <c r="J141">
        <v>21.2</v>
      </c>
      <c r="K141">
        <v>11.2</v>
      </c>
      <c r="L141">
        <v>20.2</v>
      </c>
      <c r="M141">
        <v>15.3</v>
      </c>
      <c r="N141">
        <v>13.3</v>
      </c>
      <c r="O141">
        <v>17</v>
      </c>
      <c r="P141">
        <v>15.4</v>
      </c>
      <c r="Q141">
        <v>9.3</v>
      </c>
      <c r="R141">
        <v>13.5</v>
      </c>
      <c r="S141">
        <v>7.2</v>
      </c>
      <c r="T141">
        <v>8.7</v>
      </c>
      <c r="U141">
        <v>11</v>
      </c>
      <c r="V141">
        <v>14.9</v>
      </c>
      <c r="W141">
        <v>14.3</v>
      </c>
      <c r="X141">
        <v>1.2</v>
      </c>
      <c r="Y141">
        <v>11.4</v>
      </c>
      <c r="Z141">
        <v>18.9</v>
      </c>
      <c r="AA141">
        <v>14.5</v>
      </c>
      <c r="AC141" s="38">
        <f t="shared" si="46"/>
        <v>0</v>
      </c>
      <c r="AD141" s="38">
        <f t="shared" si="47"/>
        <v>13.375</v>
      </c>
      <c r="AE141" s="38"/>
      <c r="AF141" s="38">
        <f t="shared" si="48"/>
        <v>0</v>
      </c>
      <c r="AG141" s="38">
        <f t="shared" si="49"/>
        <v>5</v>
      </c>
      <c r="AH141" s="38">
        <f t="shared" si="50"/>
        <v>0</v>
      </c>
      <c r="AI141" s="38">
        <f t="shared" si="51"/>
        <v>5</v>
      </c>
      <c r="AJ141" s="38"/>
      <c r="AK141" s="38">
        <f t="shared" si="52"/>
        <v>0</v>
      </c>
      <c r="AL141" s="38">
        <f t="shared" si="53"/>
        <v>0</v>
      </c>
      <c r="AM141" s="38">
        <f t="shared" si="54"/>
        <v>0</v>
      </c>
      <c r="AN141" s="38">
        <f t="shared" si="55"/>
        <v>0</v>
      </c>
      <c r="AO141" s="38"/>
      <c r="AP141" s="38">
        <f t="shared" si="56"/>
        <v>0</v>
      </c>
      <c r="AQ141" s="38">
        <f t="shared" si="57"/>
        <v>0</v>
      </c>
      <c r="AR141" s="38">
        <f t="shared" si="58"/>
        <v>0</v>
      </c>
      <c r="AS141" s="38">
        <f t="shared" si="59"/>
        <v>0</v>
      </c>
      <c r="AT141" s="38">
        <f t="shared" si="60"/>
        <v>0</v>
      </c>
      <c r="AU141" s="38"/>
      <c r="AV141" s="38">
        <f t="shared" si="61"/>
        <v>0</v>
      </c>
      <c r="AW141" s="38">
        <f t="shared" si="62"/>
        <v>0</v>
      </c>
      <c r="AX141" s="38">
        <f t="shared" si="63"/>
        <v>0</v>
      </c>
      <c r="AY141" s="38">
        <f t="shared" si="64"/>
        <v>1</v>
      </c>
      <c r="AZ141" s="38">
        <f t="shared" si="65"/>
        <v>0</v>
      </c>
      <c r="BA141" s="38">
        <f t="shared" si="66"/>
        <v>1</v>
      </c>
      <c r="BB141" s="38">
        <f t="shared" si="67"/>
        <v>1</v>
      </c>
      <c r="BC141" s="38">
        <f t="shared" si="68"/>
        <v>0</v>
      </c>
      <c r="BD141" s="38">
        <f t="shared" si="69"/>
        <v>3</v>
      </c>
      <c r="BE141" s="38"/>
      <c r="BF141" s="38"/>
      <c r="BG141" s="39">
        <f t="shared" si="70"/>
        <v>-0.2650375939849624</v>
      </c>
      <c r="BH141" s="39">
        <f t="shared" si="71"/>
        <v>0.11321657533031496</v>
      </c>
      <c r="BI141" s="39">
        <f t="shared" si="72"/>
        <v>-0.3364767084514394</v>
      </c>
      <c r="BJ141" s="38"/>
      <c r="BK141" s="38"/>
      <c r="BL141" s="38"/>
      <c r="BM141" s="38">
        <f t="shared" si="73"/>
        <v>0</v>
      </c>
      <c r="BN141" s="38">
        <f t="shared" si="74"/>
        <v>5</v>
      </c>
      <c r="BO141" s="38">
        <f t="shared" si="75"/>
        <v>0</v>
      </c>
      <c r="BP141" s="38">
        <f t="shared" si="76"/>
        <v>0</v>
      </c>
      <c r="BQ141" s="38">
        <f t="shared" si="77"/>
        <v>0</v>
      </c>
      <c r="BR141" s="38">
        <f t="shared" si="78"/>
        <v>0</v>
      </c>
      <c r="BS141" s="38">
        <f t="shared" si="79"/>
        <v>0</v>
      </c>
      <c r="BT141" s="38">
        <f t="shared" si="80"/>
        <v>0</v>
      </c>
      <c r="BU141" s="38">
        <f t="shared" si="81"/>
        <v>3</v>
      </c>
      <c r="BV141" s="40">
        <f t="shared" si="82"/>
        <v>-10</v>
      </c>
      <c r="BW141" s="40">
        <f t="shared" si="83"/>
        <v>0</v>
      </c>
      <c r="BX141" s="40">
        <f t="shared" si="84"/>
        <v>-10</v>
      </c>
      <c r="BY141" s="38">
        <f t="shared" si="85"/>
        <v>-12</v>
      </c>
      <c r="BZ141" s="37"/>
      <c r="CA141" s="37"/>
      <c r="CB141" s="37"/>
      <c r="CC141" s="37"/>
      <c r="CD141" s="37"/>
      <c r="CE141" s="37"/>
      <c r="CF141" s="37"/>
      <c r="CG141" s="37"/>
      <c r="CH141" s="37">
        <f t="shared" si="86"/>
        <v>1</v>
      </c>
      <c r="CI141" s="38">
        <f t="shared" si="87"/>
        <v>0</v>
      </c>
      <c r="CJ141" s="38">
        <f t="shared" si="88"/>
        <v>16.7</v>
      </c>
      <c r="CR141" s="38">
        <f t="shared" si="89"/>
        <v>-0.27862487736119745</v>
      </c>
      <c r="CS141" s="39">
        <f t="shared" si="90"/>
        <v>-10</v>
      </c>
    </row>
    <row r="142" spans="1:97" ht="12.75">
      <c r="A142" s="4" t="s">
        <v>107</v>
      </c>
      <c r="B142" s="4" t="s">
        <v>2</v>
      </c>
      <c r="C142" s="5" t="s">
        <v>135</v>
      </c>
      <c r="D142" s="4"/>
      <c r="E142" s="4" t="s">
        <v>8</v>
      </c>
      <c r="F142" s="4" t="s">
        <v>136</v>
      </c>
      <c r="G142">
        <v>6.3</v>
      </c>
      <c r="L142">
        <v>7</v>
      </c>
      <c r="M142">
        <v>9.9</v>
      </c>
      <c r="N142">
        <v>12.9</v>
      </c>
      <c r="O142">
        <v>15.3</v>
      </c>
      <c r="P142">
        <v>16</v>
      </c>
      <c r="Q142">
        <v>16.3</v>
      </c>
      <c r="R142">
        <v>14.2</v>
      </c>
      <c r="S142">
        <v>13.6</v>
      </c>
      <c r="T142">
        <v>13.6</v>
      </c>
      <c r="U142">
        <v>11.6</v>
      </c>
      <c r="V142">
        <v>14.7</v>
      </c>
      <c r="W142">
        <v>17.7</v>
      </c>
      <c r="X142">
        <v>17.4</v>
      </c>
      <c r="Y142">
        <v>13.1</v>
      </c>
      <c r="Z142">
        <v>17.8</v>
      </c>
      <c r="AA142">
        <v>14</v>
      </c>
      <c r="AC142" s="38">
        <f t="shared" si="46"/>
        <v>4</v>
      </c>
      <c r="AD142" s="38">
        <f t="shared" si="47"/>
        <v>14.068749999999998</v>
      </c>
      <c r="AE142" s="38"/>
      <c r="AF142" s="38">
        <f t="shared" si="48"/>
        <v>0</v>
      </c>
      <c r="AG142" s="38">
        <f t="shared" si="49"/>
        <v>5</v>
      </c>
      <c r="AH142" s="38">
        <f t="shared" si="50"/>
        <v>0</v>
      </c>
      <c r="AI142" s="38">
        <f t="shared" si="51"/>
        <v>5</v>
      </c>
      <c r="AJ142" s="38"/>
      <c r="AK142" s="38">
        <f t="shared" si="52"/>
        <v>0</v>
      </c>
      <c r="AL142" s="38">
        <f t="shared" si="53"/>
        <v>0</v>
      </c>
      <c r="AM142" s="38">
        <f t="shared" si="54"/>
        <v>0</v>
      </c>
      <c r="AN142" s="38">
        <f t="shared" si="55"/>
        <v>0</v>
      </c>
      <c r="AO142" s="38"/>
      <c r="AP142" s="38">
        <f t="shared" si="56"/>
        <v>0</v>
      </c>
      <c r="AQ142" s="38">
        <f t="shared" si="57"/>
        <v>0</v>
      </c>
      <c r="AR142" s="38">
        <f t="shared" si="58"/>
        <v>0</v>
      </c>
      <c r="AS142" s="38">
        <f t="shared" si="59"/>
        <v>0</v>
      </c>
      <c r="AT142" s="38">
        <f t="shared" si="60"/>
        <v>0</v>
      </c>
      <c r="AU142" s="38"/>
      <c r="AV142" s="38">
        <f t="shared" si="61"/>
      </c>
      <c r="AW142" s="38">
        <f t="shared" si="62"/>
        <v>1</v>
      </c>
      <c r="AX142" s="38">
        <f t="shared" si="63"/>
        <v>0</v>
      </c>
      <c r="AY142" s="38">
        <f t="shared" si="64"/>
        <v>0</v>
      </c>
      <c r="AZ142" s="38">
        <f t="shared" si="65"/>
        <v>1</v>
      </c>
      <c r="BA142" s="38">
        <f t="shared" si="66"/>
        <v>0</v>
      </c>
      <c r="BB142" s="38">
        <f t="shared" si="67"/>
        <v>1</v>
      </c>
      <c r="BC142" s="38">
        <f t="shared" si="68"/>
        <v>0</v>
      </c>
      <c r="BD142" s="38">
        <f t="shared" si="69"/>
        <v>3</v>
      </c>
      <c r="BE142" s="38"/>
      <c r="BF142" s="38"/>
      <c r="BG142" s="39">
        <f t="shared" si="70"/>
        <v>0.33073529411764707</v>
      </c>
      <c r="BH142" s="39">
        <f t="shared" si="71"/>
        <v>0.29744767247830384</v>
      </c>
      <c r="BI142" s="39">
        <f t="shared" si="72"/>
        <v>0.5453876350618007</v>
      </c>
      <c r="BJ142" s="38"/>
      <c r="BK142" s="38"/>
      <c r="BL142" s="38"/>
      <c r="BM142" s="38">
        <f t="shared" si="73"/>
        <v>-8</v>
      </c>
      <c r="BN142" s="38">
        <f t="shared" si="74"/>
        <v>5</v>
      </c>
      <c r="BO142" s="38">
        <f t="shared" si="75"/>
        <v>0</v>
      </c>
      <c r="BP142" s="38">
        <f t="shared" si="76"/>
        <v>0</v>
      </c>
      <c r="BQ142" s="38">
        <f t="shared" si="77"/>
        <v>0</v>
      </c>
      <c r="BR142" s="38">
        <f t="shared" si="78"/>
        <v>0</v>
      </c>
      <c r="BS142" s="38">
        <f t="shared" si="79"/>
        <v>0</v>
      </c>
      <c r="BT142" s="38">
        <f t="shared" si="80"/>
        <v>0</v>
      </c>
      <c r="BU142" s="38">
        <f t="shared" si="81"/>
        <v>3</v>
      </c>
      <c r="BV142" s="40">
        <f t="shared" si="82"/>
        <v>-1</v>
      </c>
      <c r="BW142" s="40">
        <f t="shared" si="83"/>
        <v>5</v>
      </c>
      <c r="BX142" s="40">
        <f t="shared" si="84"/>
        <v>10</v>
      </c>
      <c r="BY142" s="38">
        <f t="shared" si="85"/>
        <v>14</v>
      </c>
      <c r="BZ142" s="37"/>
      <c r="CA142" s="37"/>
      <c r="CB142" s="37"/>
      <c r="CC142" s="37"/>
      <c r="CD142" s="37"/>
      <c r="CE142" s="37"/>
      <c r="CF142" s="37"/>
      <c r="CG142" s="37"/>
      <c r="CH142" s="37">
        <f t="shared" si="86"/>
        <v>0</v>
      </c>
      <c r="CI142" s="38">
        <f t="shared" si="87"/>
        <v>0</v>
      </c>
      <c r="CJ142" s="38">
        <f t="shared" si="88"/>
        <v>15.9</v>
      </c>
      <c r="CR142" s="38">
        <f t="shared" si="89"/>
        <v>0.5453876350618007</v>
      </c>
      <c r="CS142" s="39">
        <f t="shared" si="90"/>
        <v>-10</v>
      </c>
    </row>
    <row r="143" spans="1:97" ht="12.75">
      <c r="A143" s="4" t="s">
        <v>107</v>
      </c>
      <c r="B143" s="4" t="s">
        <v>2</v>
      </c>
      <c r="C143" s="5" t="s">
        <v>135</v>
      </c>
      <c r="D143" s="4"/>
      <c r="E143" s="4" t="s">
        <v>49</v>
      </c>
      <c r="F143" s="4" t="s">
        <v>136</v>
      </c>
      <c r="G143">
        <v>6.3</v>
      </c>
      <c r="H143">
        <v>15.7</v>
      </c>
      <c r="I143">
        <v>11.6</v>
      </c>
      <c r="J143">
        <v>12.8</v>
      </c>
      <c r="K143">
        <v>14.9</v>
      </c>
      <c r="L143">
        <v>11.6</v>
      </c>
      <c r="M143">
        <v>12.7</v>
      </c>
      <c r="N143">
        <v>12.7</v>
      </c>
      <c r="O143">
        <v>10.7</v>
      </c>
      <c r="P143">
        <v>18.5</v>
      </c>
      <c r="Q143">
        <v>11.4</v>
      </c>
      <c r="R143">
        <v>14.7</v>
      </c>
      <c r="S143">
        <v>15.9</v>
      </c>
      <c r="T143">
        <v>14.7</v>
      </c>
      <c r="U143">
        <v>14.3</v>
      </c>
      <c r="V143">
        <v>16.2</v>
      </c>
      <c r="W143">
        <v>17.3</v>
      </c>
      <c r="X143">
        <v>12.3</v>
      </c>
      <c r="Y143">
        <v>15.6</v>
      </c>
      <c r="Z143">
        <v>1.5</v>
      </c>
      <c r="AA143">
        <v>11</v>
      </c>
      <c r="AC143" s="38">
        <f t="shared" si="46"/>
        <v>0</v>
      </c>
      <c r="AD143" s="38">
        <f t="shared" si="47"/>
        <v>13.305000000000001</v>
      </c>
      <c r="AE143" s="38"/>
      <c r="AF143" s="38">
        <f t="shared" si="48"/>
        <v>0</v>
      </c>
      <c r="AG143" s="38">
        <f t="shared" si="49"/>
        <v>0</v>
      </c>
      <c r="AH143" s="38">
        <f t="shared" si="50"/>
        <v>0</v>
      </c>
      <c r="AI143" s="38">
        <f t="shared" si="51"/>
        <v>0</v>
      </c>
      <c r="AJ143" s="38"/>
      <c r="AK143" s="38">
        <f t="shared" si="52"/>
        <v>0</v>
      </c>
      <c r="AL143" s="38">
        <f t="shared" si="53"/>
        <v>0</v>
      </c>
      <c r="AM143" s="38">
        <f t="shared" si="54"/>
        <v>0</v>
      </c>
      <c r="AN143" s="38">
        <f t="shared" si="55"/>
        <v>0</v>
      </c>
      <c r="AO143" s="38"/>
      <c r="AP143" s="38">
        <f t="shared" si="56"/>
        <v>0</v>
      </c>
      <c r="AQ143" s="38">
        <f t="shared" si="57"/>
        <v>0</v>
      </c>
      <c r="AR143" s="38">
        <f t="shared" si="58"/>
        <v>0</v>
      </c>
      <c r="AS143" s="38">
        <f t="shared" si="59"/>
        <v>0</v>
      </c>
      <c r="AT143" s="38">
        <f t="shared" si="60"/>
        <v>0</v>
      </c>
      <c r="AU143" s="38"/>
      <c r="AV143" s="38">
        <f t="shared" si="61"/>
        <v>0</v>
      </c>
      <c r="AW143" s="38">
        <f t="shared" si="62"/>
        <v>1</v>
      </c>
      <c r="AX143" s="38">
        <f t="shared" si="63"/>
        <v>1</v>
      </c>
      <c r="AY143" s="38">
        <f t="shared" si="64"/>
        <v>1</v>
      </c>
      <c r="AZ143" s="38">
        <f t="shared" si="65"/>
        <v>0</v>
      </c>
      <c r="BA143" s="38">
        <f t="shared" si="66"/>
        <v>0</v>
      </c>
      <c r="BB143" s="38">
        <f t="shared" si="67"/>
        <v>0</v>
      </c>
      <c r="BC143" s="38">
        <f t="shared" si="68"/>
        <v>0</v>
      </c>
      <c r="BD143" s="38">
        <f t="shared" si="69"/>
        <v>3</v>
      </c>
      <c r="BE143" s="38"/>
      <c r="BF143" s="38"/>
      <c r="BG143" s="39">
        <f t="shared" si="70"/>
        <v>-0.09917293233082705</v>
      </c>
      <c r="BH143" s="39">
        <f t="shared" si="71"/>
        <v>0.027321394159802503</v>
      </c>
      <c r="BI143" s="39">
        <f t="shared" si="72"/>
        <v>-0.16529184541229644</v>
      </c>
      <c r="BJ143" s="38"/>
      <c r="BK143" s="38"/>
      <c r="BL143" s="38"/>
      <c r="BM143" s="38">
        <f t="shared" si="73"/>
        <v>0</v>
      </c>
      <c r="BN143" s="38">
        <f t="shared" si="74"/>
        <v>0</v>
      </c>
      <c r="BO143" s="38">
        <f t="shared" si="75"/>
        <v>0</v>
      </c>
      <c r="BP143" s="38">
        <f t="shared" si="76"/>
        <v>0</v>
      </c>
      <c r="BQ143" s="38">
        <f t="shared" si="77"/>
        <v>0</v>
      </c>
      <c r="BR143" s="38">
        <f t="shared" si="78"/>
        <v>0</v>
      </c>
      <c r="BS143" s="38">
        <f t="shared" si="79"/>
        <v>0</v>
      </c>
      <c r="BT143" s="38">
        <f t="shared" si="80"/>
        <v>0</v>
      </c>
      <c r="BU143" s="38">
        <f t="shared" si="81"/>
        <v>3</v>
      </c>
      <c r="BV143" s="40">
        <f t="shared" si="82"/>
        <v>-10</v>
      </c>
      <c r="BW143" s="40">
        <f t="shared" si="83"/>
        <v>0</v>
      </c>
      <c r="BX143" s="40">
        <f t="shared" si="84"/>
        <v>-10</v>
      </c>
      <c r="BY143" s="38">
        <f t="shared" si="85"/>
        <v>-17</v>
      </c>
      <c r="BZ143" s="37"/>
      <c r="CA143" s="37"/>
      <c r="CB143" s="37"/>
      <c r="CC143" s="37"/>
      <c r="CD143" s="37"/>
      <c r="CE143" s="37"/>
      <c r="CF143" s="37"/>
      <c r="CG143" s="37"/>
      <c r="CH143" s="37">
        <f t="shared" si="86"/>
        <v>0</v>
      </c>
      <c r="CI143" s="38">
        <f t="shared" si="87"/>
        <v>0</v>
      </c>
      <c r="CJ143" s="38">
        <f t="shared" si="88"/>
        <v>6.25</v>
      </c>
      <c r="CR143" s="38">
        <f t="shared" si="89"/>
        <v>-0.17087654953138076</v>
      </c>
      <c r="CS143" s="39">
        <f t="shared" si="90"/>
        <v>-10</v>
      </c>
    </row>
    <row r="144" spans="1:97" ht="12.75">
      <c r="A144" s="4" t="s">
        <v>107</v>
      </c>
      <c r="B144" s="4" t="s">
        <v>2</v>
      </c>
      <c r="C144" s="5" t="s">
        <v>137</v>
      </c>
      <c r="D144" s="4"/>
      <c r="E144" s="4" t="s">
        <v>8</v>
      </c>
      <c r="F144" s="4" t="s">
        <v>138</v>
      </c>
      <c r="G144">
        <v>6.3</v>
      </c>
      <c r="H144">
        <v>7.7</v>
      </c>
      <c r="I144">
        <v>2.9</v>
      </c>
      <c r="J144">
        <v>6.4</v>
      </c>
      <c r="K144">
        <v>5.1</v>
      </c>
      <c r="L144">
        <v>6.6</v>
      </c>
      <c r="M144">
        <v>8</v>
      </c>
      <c r="N144">
        <v>5.2</v>
      </c>
      <c r="O144">
        <v>4.3</v>
      </c>
      <c r="P144">
        <v>8.3</v>
      </c>
      <c r="Q144">
        <v>9.8</v>
      </c>
      <c r="R144">
        <v>12.4</v>
      </c>
      <c r="S144">
        <v>15.7</v>
      </c>
      <c r="T144">
        <v>17.8</v>
      </c>
      <c r="U144">
        <v>14.9</v>
      </c>
      <c r="V144">
        <v>17.5</v>
      </c>
      <c r="W144">
        <v>17.1</v>
      </c>
      <c r="X144">
        <v>18.8</v>
      </c>
      <c r="Y144">
        <v>20.5</v>
      </c>
      <c r="Z144">
        <v>16.7</v>
      </c>
      <c r="AA144">
        <v>19.5</v>
      </c>
      <c r="AC144" s="38">
        <f t="shared" si="46"/>
        <v>0</v>
      </c>
      <c r="AD144" s="38">
        <f t="shared" si="47"/>
        <v>11.760000000000002</v>
      </c>
      <c r="AE144" s="38"/>
      <c r="AF144" s="38">
        <f t="shared" si="48"/>
        <v>10</v>
      </c>
      <c r="AG144" s="38">
        <f t="shared" si="49"/>
        <v>0</v>
      </c>
      <c r="AH144" s="38">
        <f t="shared" si="50"/>
        <v>5</v>
      </c>
      <c r="AI144" s="38">
        <f t="shared" si="51"/>
        <v>15</v>
      </c>
      <c r="AJ144" s="38"/>
      <c r="AK144" s="38">
        <f t="shared" si="52"/>
        <v>1</v>
      </c>
      <c r="AL144" s="38">
        <f t="shared" si="53"/>
        <v>0</v>
      </c>
      <c r="AM144" s="38">
        <f t="shared" si="54"/>
        <v>1</v>
      </c>
      <c r="AN144" s="38">
        <f t="shared" si="55"/>
        <v>2</v>
      </c>
      <c r="AO144" s="38"/>
      <c r="AP144" s="38">
        <f t="shared" si="56"/>
        <v>1</v>
      </c>
      <c r="AQ144" s="38">
        <f t="shared" si="57"/>
        <v>0</v>
      </c>
      <c r="AR144" s="38">
        <f t="shared" si="58"/>
        <v>0</v>
      </c>
      <c r="AS144" s="38">
        <f t="shared" si="59"/>
        <v>0</v>
      </c>
      <c r="AT144" s="38">
        <f t="shared" si="60"/>
        <v>0</v>
      </c>
      <c r="AU144" s="38"/>
      <c r="AV144" s="38">
        <f t="shared" si="61"/>
        <v>1</v>
      </c>
      <c r="AW144" s="38">
        <f t="shared" si="62"/>
        <v>1</v>
      </c>
      <c r="AX144" s="38">
        <f t="shared" si="63"/>
        <v>1</v>
      </c>
      <c r="AY144" s="38">
        <f t="shared" si="64"/>
        <v>1</v>
      </c>
      <c r="AZ144" s="38">
        <f t="shared" si="65"/>
        <v>1</v>
      </c>
      <c r="BA144" s="38">
        <f t="shared" si="66"/>
        <v>1</v>
      </c>
      <c r="BB144" s="38">
        <f t="shared" si="67"/>
        <v>0</v>
      </c>
      <c r="BC144" s="38">
        <f t="shared" si="68"/>
        <v>0</v>
      </c>
      <c r="BD144" s="38">
        <f t="shared" si="69"/>
        <v>6</v>
      </c>
      <c r="BE144" s="38"/>
      <c r="BF144" s="38"/>
      <c r="BG144" s="39">
        <f t="shared" si="70"/>
        <v>0.9094736842105264</v>
      </c>
      <c r="BH144" s="39">
        <f t="shared" si="71"/>
        <v>0.836796369864856</v>
      </c>
      <c r="BI144" s="39">
        <f t="shared" si="72"/>
        <v>0.9147657458961043</v>
      </c>
      <c r="BJ144" s="38"/>
      <c r="BK144" s="38"/>
      <c r="BL144" s="38"/>
      <c r="BM144" s="38">
        <f t="shared" si="73"/>
        <v>0</v>
      </c>
      <c r="BN144" s="38">
        <f t="shared" si="74"/>
        <v>15</v>
      </c>
      <c r="BO144" s="38">
        <f t="shared" si="75"/>
        <v>2</v>
      </c>
      <c r="BP144" s="38">
        <f t="shared" si="76"/>
        <v>1</v>
      </c>
      <c r="BQ144" s="38">
        <f t="shared" si="77"/>
        <v>0</v>
      </c>
      <c r="BR144" s="38">
        <f t="shared" si="78"/>
        <v>0</v>
      </c>
      <c r="BS144" s="38">
        <f t="shared" si="79"/>
        <v>0</v>
      </c>
      <c r="BT144" s="38">
        <f t="shared" si="80"/>
        <v>0</v>
      </c>
      <c r="BU144" s="38">
        <f t="shared" si="81"/>
        <v>6</v>
      </c>
      <c r="BV144" s="40">
        <f t="shared" si="82"/>
        <v>5</v>
      </c>
      <c r="BW144" s="40">
        <f t="shared" si="83"/>
        <v>12.5</v>
      </c>
      <c r="BX144" s="40">
        <f t="shared" si="84"/>
        <v>30</v>
      </c>
      <c r="BY144" s="38">
        <f t="shared" si="85"/>
        <v>71.5</v>
      </c>
      <c r="BZ144" s="37"/>
      <c r="CA144" s="37"/>
      <c r="CB144" s="37"/>
      <c r="CC144" s="37" t="s">
        <v>620</v>
      </c>
      <c r="CD144" s="37" t="s">
        <v>620</v>
      </c>
      <c r="CE144" s="37"/>
      <c r="CF144" s="37"/>
      <c r="CG144" s="37"/>
      <c r="CH144" s="37">
        <f t="shared" si="86"/>
        <v>1</v>
      </c>
      <c r="CI144" s="38">
        <f t="shared" si="87"/>
        <v>1</v>
      </c>
      <c r="CJ144" s="38">
        <f t="shared" si="88"/>
        <v>18.1</v>
      </c>
      <c r="CR144" s="38">
        <f t="shared" si="89"/>
        <v>0.9137042946264353</v>
      </c>
      <c r="CS144" s="39">
        <f t="shared" si="90"/>
        <v>-0.0010614512696689449</v>
      </c>
    </row>
    <row r="145" spans="1:97" ht="12.75">
      <c r="A145" s="4" t="s">
        <v>107</v>
      </c>
      <c r="B145" s="4" t="s">
        <v>2</v>
      </c>
      <c r="C145" s="5" t="s">
        <v>139</v>
      </c>
      <c r="D145" s="4"/>
      <c r="E145" s="4" t="s">
        <v>8</v>
      </c>
      <c r="F145" s="4" t="s">
        <v>140</v>
      </c>
      <c r="G145">
        <v>6.3</v>
      </c>
      <c r="H145">
        <v>5.7</v>
      </c>
      <c r="I145">
        <v>5.7</v>
      </c>
      <c r="J145">
        <v>4</v>
      </c>
      <c r="K145">
        <v>5.4</v>
      </c>
      <c r="L145">
        <v>5.4</v>
      </c>
      <c r="M145">
        <v>5.9</v>
      </c>
      <c r="N145">
        <v>4.2</v>
      </c>
      <c r="O145">
        <v>4.8</v>
      </c>
      <c r="P145">
        <v>6.3</v>
      </c>
      <c r="Q145">
        <v>7.9</v>
      </c>
      <c r="R145">
        <v>13</v>
      </c>
      <c r="S145">
        <v>11</v>
      </c>
      <c r="T145">
        <v>13.4</v>
      </c>
      <c r="U145">
        <v>13</v>
      </c>
      <c r="V145">
        <v>15.2</v>
      </c>
      <c r="W145">
        <v>21.4</v>
      </c>
      <c r="X145">
        <v>19.9</v>
      </c>
      <c r="Y145">
        <v>22.1</v>
      </c>
      <c r="Z145">
        <v>24</v>
      </c>
      <c r="AA145">
        <v>22.9</v>
      </c>
      <c r="AC145" s="38">
        <f t="shared" si="46"/>
        <v>0</v>
      </c>
      <c r="AD145" s="38">
        <f t="shared" si="47"/>
        <v>11.56</v>
      </c>
      <c r="AE145" s="38"/>
      <c r="AF145" s="38">
        <f t="shared" si="48"/>
        <v>10</v>
      </c>
      <c r="AG145" s="38">
        <f t="shared" si="49"/>
        <v>15</v>
      </c>
      <c r="AH145" s="38">
        <f t="shared" si="50"/>
        <v>10</v>
      </c>
      <c r="AI145" s="38">
        <f t="shared" si="51"/>
        <v>35</v>
      </c>
      <c r="AJ145" s="38"/>
      <c r="AK145" s="38">
        <f t="shared" si="52"/>
        <v>1</v>
      </c>
      <c r="AL145" s="38">
        <f t="shared" si="53"/>
        <v>2.5</v>
      </c>
      <c r="AM145" s="38">
        <f t="shared" si="54"/>
        <v>1</v>
      </c>
      <c r="AN145" s="38">
        <f t="shared" si="55"/>
        <v>4.5</v>
      </c>
      <c r="AO145" s="38"/>
      <c r="AP145" s="38">
        <f t="shared" si="56"/>
        <v>1</v>
      </c>
      <c r="AQ145" s="38">
        <f t="shared" si="57"/>
        <v>1</v>
      </c>
      <c r="AR145" s="38">
        <f t="shared" si="58"/>
        <v>0</v>
      </c>
      <c r="AS145" s="38">
        <f t="shared" si="59"/>
        <v>0</v>
      </c>
      <c r="AT145" s="38">
        <f t="shared" si="60"/>
        <v>0</v>
      </c>
      <c r="AU145" s="38"/>
      <c r="AV145" s="38">
        <f t="shared" si="61"/>
        <v>1</v>
      </c>
      <c r="AW145" s="38">
        <f t="shared" si="62"/>
        <v>1</v>
      </c>
      <c r="AX145" s="38">
        <f t="shared" si="63"/>
        <v>1</v>
      </c>
      <c r="AY145" s="38">
        <f t="shared" si="64"/>
        <v>1</v>
      </c>
      <c r="AZ145" s="38">
        <f t="shared" si="65"/>
        <v>1</v>
      </c>
      <c r="BA145" s="38">
        <f t="shared" si="66"/>
        <v>1</v>
      </c>
      <c r="BB145" s="38">
        <f t="shared" si="67"/>
        <v>1</v>
      </c>
      <c r="BC145" s="38">
        <f t="shared" si="68"/>
        <v>0</v>
      </c>
      <c r="BD145" s="38">
        <f t="shared" si="69"/>
        <v>7</v>
      </c>
      <c r="BE145" s="38"/>
      <c r="BF145" s="38"/>
      <c r="BG145" s="39">
        <f t="shared" si="70"/>
        <v>1.1138345864661654</v>
      </c>
      <c r="BH145" s="39">
        <f t="shared" si="71"/>
        <v>0.8624402871348439</v>
      </c>
      <c r="BI145" s="39">
        <f t="shared" si="72"/>
        <v>0.9286766321679705</v>
      </c>
      <c r="BJ145" s="38"/>
      <c r="BK145" s="38"/>
      <c r="BL145" s="38"/>
      <c r="BM145" s="38">
        <f t="shared" si="73"/>
        <v>0</v>
      </c>
      <c r="BN145" s="38">
        <f t="shared" si="74"/>
        <v>35</v>
      </c>
      <c r="BO145" s="38">
        <f t="shared" si="75"/>
        <v>4.5</v>
      </c>
      <c r="BP145" s="38">
        <f t="shared" si="76"/>
        <v>1</v>
      </c>
      <c r="BQ145" s="38">
        <f t="shared" si="77"/>
        <v>1</v>
      </c>
      <c r="BR145" s="38">
        <f t="shared" si="78"/>
        <v>0</v>
      </c>
      <c r="BS145" s="38">
        <f t="shared" si="79"/>
        <v>0</v>
      </c>
      <c r="BT145" s="38">
        <f t="shared" si="80"/>
        <v>0</v>
      </c>
      <c r="BU145" s="38">
        <f t="shared" si="81"/>
        <v>7</v>
      </c>
      <c r="BV145" s="40">
        <f t="shared" si="82"/>
        <v>7.5</v>
      </c>
      <c r="BW145" s="40">
        <f t="shared" si="83"/>
        <v>15</v>
      </c>
      <c r="BX145" s="40">
        <f t="shared" si="84"/>
        <v>30</v>
      </c>
      <c r="BY145" s="38">
        <f t="shared" si="85"/>
        <v>101</v>
      </c>
      <c r="BZ145" s="37"/>
      <c r="CA145" s="37" t="s">
        <v>620</v>
      </c>
      <c r="CB145" s="37" t="s">
        <v>620</v>
      </c>
      <c r="CC145" s="37" t="s">
        <v>620</v>
      </c>
      <c r="CD145" s="37" t="s">
        <v>620</v>
      </c>
      <c r="CE145" s="37"/>
      <c r="CF145" s="37"/>
      <c r="CG145" s="37"/>
      <c r="CH145" s="37">
        <f t="shared" si="86"/>
        <v>1</v>
      </c>
      <c r="CI145" s="38">
        <f t="shared" si="87"/>
        <v>1</v>
      </c>
      <c r="CJ145" s="38">
        <f t="shared" si="88"/>
        <v>23.45</v>
      </c>
      <c r="CR145" s="38">
        <f t="shared" si="89"/>
        <v>0.9640634481716666</v>
      </c>
      <c r="CS145" s="39">
        <f t="shared" si="90"/>
        <v>0.03538681600369609</v>
      </c>
    </row>
    <row r="146" spans="1:97" ht="12.75">
      <c r="A146" s="4" t="s">
        <v>107</v>
      </c>
      <c r="B146" s="4" t="s">
        <v>2</v>
      </c>
      <c r="C146" s="5" t="s">
        <v>139</v>
      </c>
      <c r="D146" s="4"/>
      <c r="E146" s="4" t="s">
        <v>49</v>
      </c>
      <c r="F146" s="4" t="s">
        <v>140</v>
      </c>
      <c r="G146">
        <v>6.3</v>
      </c>
      <c r="H146">
        <v>11.4</v>
      </c>
      <c r="I146">
        <v>13.2</v>
      </c>
      <c r="J146">
        <v>9.1</v>
      </c>
      <c r="K146">
        <v>12.3</v>
      </c>
      <c r="L146">
        <v>14.2</v>
      </c>
      <c r="M146">
        <v>12.1</v>
      </c>
      <c r="N146">
        <v>8.2</v>
      </c>
      <c r="O146">
        <v>7</v>
      </c>
      <c r="P146">
        <v>8</v>
      </c>
      <c r="Q146">
        <v>9.7</v>
      </c>
      <c r="R146">
        <v>13.4</v>
      </c>
      <c r="S146">
        <v>8.7</v>
      </c>
      <c r="T146">
        <v>13.8</v>
      </c>
      <c r="U146">
        <v>13.8</v>
      </c>
      <c r="V146">
        <v>17.6</v>
      </c>
      <c r="W146">
        <v>13.1</v>
      </c>
      <c r="X146">
        <v>14</v>
      </c>
      <c r="Y146">
        <v>20.7</v>
      </c>
      <c r="Z146">
        <v>20.5</v>
      </c>
      <c r="AA146">
        <v>22.7</v>
      </c>
      <c r="AC146" s="38">
        <f t="shared" si="46"/>
        <v>0</v>
      </c>
      <c r="AD146" s="38">
        <f t="shared" si="47"/>
        <v>13.175</v>
      </c>
      <c r="AE146" s="38"/>
      <c r="AF146" s="38">
        <f t="shared" si="48"/>
        <v>10</v>
      </c>
      <c r="AG146" s="38">
        <f t="shared" si="49"/>
        <v>10</v>
      </c>
      <c r="AH146" s="38">
        <f t="shared" si="50"/>
        <v>10</v>
      </c>
      <c r="AI146" s="38">
        <f t="shared" si="51"/>
        <v>30</v>
      </c>
      <c r="AJ146" s="38"/>
      <c r="AK146" s="38">
        <f t="shared" si="52"/>
        <v>1</v>
      </c>
      <c r="AL146" s="38">
        <f t="shared" si="53"/>
        <v>1</v>
      </c>
      <c r="AM146" s="38">
        <f t="shared" si="54"/>
        <v>1</v>
      </c>
      <c r="AN146" s="38">
        <f t="shared" si="55"/>
        <v>3</v>
      </c>
      <c r="AO146" s="38"/>
      <c r="AP146" s="38">
        <f t="shared" si="56"/>
        <v>1</v>
      </c>
      <c r="AQ146" s="38">
        <f t="shared" si="57"/>
        <v>1</v>
      </c>
      <c r="AR146" s="38">
        <f t="shared" si="58"/>
        <v>1</v>
      </c>
      <c r="AS146" s="38">
        <f t="shared" si="59"/>
        <v>0</v>
      </c>
      <c r="AT146" s="38">
        <f t="shared" si="60"/>
        <v>0</v>
      </c>
      <c r="AU146" s="38"/>
      <c r="AV146" s="38">
        <f t="shared" si="61"/>
        <v>1</v>
      </c>
      <c r="AW146" s="38">
        <f t="shared" si="62"/>
        <v>0</v>
      </c>
      <c r="AX146" s="38">
        <f t="shared" si="63"/>
        <v>1</v>
      </c>
      <c r="AY146" s="38">
        <f t="shared" si="64"/>
        <v>1</v>
      </c>
      <c r="AZ146" s="38">
        <f t="shared" si="65"/>
        <v>1</v>
      </c>
      <c r="BA146" s="38">
        <f t="shared" si="66"/>
        <v>1</v>
      </c>
      <c r="BB146" s="38">
        <f t="shared" si="67"/>
        <v>1</v>
      </c>
      <c r="BC146" s="38">
        <f t="shared" si="68"/>
        <v>1</v>
      </c>
      <c r="BD146" s="38">
        <f t="shared" si="69"/>
        <v>7</v>
      </c>
      <c r="BE146" s="38"/>
      <c r="BF146" s="38"/>
      <c r="BG146" s="39">
        <f t="shared" si="70"/>
        <v>0.48969924812030075</v>
      </c>
      <c r="BH146" s="39">
        <f t="shared" si="71"/>
        <v>0.4350017666524619</v>
      </c>
      <c r="BI146" s="39">
        <f t="shared" si="72"/>
        <v>0.6595466372080612</v>
      </c>
      <c r="BJ146" s="38"/>
      <c r="BK146" s="38"/>
      <c r="BL146" s="38"/>
      <c r="BM146" s="38">
        <f t="shared" si="73"/>
        <v>0</v>
      </c>
      <c r="BN146" s="38">
        <f t="shared" si="74"/>
        <v>30</v>
      </c>
      <c r="BO146" s="38">
        <f t="shared" si="75"/>
        <v>3</v>
      </c>
      <c r="BP146" s="38">
        <f t="shared" si="76"/>
        <v>1</v>
      </c>
      <c r="BQ146" s="38">
        <f t="shared" si="77"/>
        <v>1</v>
      </c>
      <c r="BR146" s="38">
        <f t="shared" si="78"/>
        <v>1</v>
      </c>
      <c r="BS146" s="38">
        <f t="shared" si="79"/>
        <v>0</v>
      </c>
      <c r="BT146" s="38">
        <f t="shared" si="80"/>
        <v>0</v>
      </c>
      <c r="BU146" s="38">
        <f t="shared" si="81"/>
        <v>7</v>
      </c>
      <c r="BV146" s="40">
        <f t="shared" si="82"/>
        <v>-1</v>
      </c>
      <c r="BW146" s="40">
        <f t="shared" si="83"/>
        <v>5</v>
      </c>
      <c r="BX146" s="40">
        <f t="shared" si="84"/>
        <v>10</v>
      </c>
      <c r="BY146" s="38">
        <f t="shared" si="85"/>
        <v>57</v>
      </c>
      <c r="BZ146" s="37"/>
      <c r="CA146" s="37"/>
      <c r="CB146" s="37"/>
      <c r="CC146" s="37"/>
      <c r="CD146" s="37" t="s">
        <v>620</v>
      </c>
      <c r="CE146" s="37"/>
      <c r="CF146" s="37"/>
      <c r="CG146" s="37"/>
      <c r="CH146" s="37">
        <f t="shared" si="86"/>
        <v>1</v>
      </c>
      <c r="CI146" s="38">
        <f t="shared" si="87"/>
        <v>1</v>
      </c>
      <c r="CJ146" s="38">
        <f t="shared" si="88"/>
        <v>21.6</v>
      </c>
      <c r="CR146" s="38">
        <f t="shared" si="89"/>
        <v>0.7591529153306851</v>
      </c>
      <c r="CS146" s="39">
        <f t="shared" si="90"/>
        <v>-10</v>
      </c>
    </row>
    <row r="147" spans="1:97" ht="12.75">
      <c r="A147" s="4" t="s">
        <v>107</v>
      </c>
      <c r="B147" s="4" t="s">
        <v>2</v>
      </c>
      <c r="C147" s="5" t="s">
        <v>141</v>
      </c>
      <c r="D147" s="4"/>
      <c r="E147" s="4" t="s">
        <v>8</v>
      </c>
      <c r="F147" s="4" t="s">
        <v>142</v>
      </c>
      <c r="G147">
        <v>6.3</v>
      </c>
      <c r="R147">
        <v>14.9</v>
      </c>
      <c r="S147">
        <v>13</v>
      </c>
      <c r="T147">
        <v>15.3</v>
      </c>
      <c r="U147">
        <v>13.1</v>
      </c>
      <c r="V147">
        <v>12.4</v>
      </c>
      <c r="W147">
        <v>12.1</v>
      </c>
      <c r="X147">
        <v>14.7</v>
      </c>
      <c r="Y147">
        <v>15.3</v>
      </c>
      <c r="Z147">
        <v>18.5</v>
      </c>
      <c r="AA147">
        <v>20.3</v>
      </c>
      <c r="AC147" s="38">
        <f t="shared" si="46"/>
        <v>10</v>
      </c>
      <c r="AD147" s="38">
        <f t="shared" si="47"/>
        <v>14.960000000000003</v>
      </c>
      <c r="AE147" s="38"/>
      <c r="AF147" s="38">
        <f t="shared" si="48"/>
        <v>0</v>
      </c>
      <c r="AG147" s="38">
        <f t="shared" si="49"/>
        <v>5</v>
      </c>
      <c r="AH147" s="38">
        <f t="shared" si="50"/>
        <v>10</v>
      </c>
      <c r="AI147" s="38">
        <f t="shared" si="51"/>
        <v>15</v>
      </c>
      <c r="AJ147" s="38"/>
      <c r="AK147" s="38">
        <f t="shared" si="52"/>
        <v>0</v>
      </c>
      <c r="AL147" s="38">
        <f t="shared" si="53"/>
        <v>0</v>
      </c>
      <c r="AM147" s="38">
        <f t="shared" si="54"/>
        <v>0</v>
      </c>
      <c r="AN147" s="38">
        <f t="shared" si="55"/>
        <v>0</v>
      </c>
      <c r="AO147" s="38"/>
      <c r="AP147" s="38">
        <f t="shared" si="56"/>
        <v>1</v>
      </c>
      <c r="AQ147" s="38">
        <f t="shared" si="57"/>
        <v>1</v>
      </c>
      <c r="AR147" s="38">
        <f t="shared" si="58"/>
        <v>1</v>
      </c>
      <c r="AS147" s="38">
        <f t="shared" si="59"/>
        <v>1</v>
      </c>
      <c r="AT147" s="38">
        <f t="shared" si="60"/>
        <v>1</v>
      </c>
      <c r="AU147" s="38"/>
      <c r="AV147" s="38">
        <f t="shared" si="61"/>
      </c>
      <c r="AW147" s="38">
        <f t="shared" si="62"/>
      </c>
      <c r="AX147" s="38">
        <f t="shared" si="63"/>
      </c>
      <c r="AY147" s="38">
        <f t="shared" si="64"/>
        <v>0</v>
      </c>
      <c r="AZ147" s="38">
        <f t="shared" si="65"/>
        <v>1</v>
      </c>
      <c r="BA147" s="38">
        <f t="shared" si="66"/>
        <v>1</v>
      </c>
      <c r="BB147" s="38">
        <f t="shared" si="67"/>
        <v>1</v>
      </c>
      <c r="BC147" s="38">
        <f t="shared" si="68"/>
        <v>1</v>
      </c>
      <c r="BD147" s="38">
        <f t="shared" si="69"/>
        <v>4</v>
      </c>
      <c r="BE147" s="38"/>
      <c r="BF147" s="38"/>
      <c r="BG147" s="39">
        <f t="shared" si="70"/>
        <v>0.5551515151515151</v>
      </c>
      <c r="BH147" s="39">
        <f t="shared" si="71"/>
        <v>0.4011412879265965</v>
      </c>
      <c r="BI147" s="39">
        <f t="shared" si="72"/>
        <v>0.6333571566869648</v>
      </c>
      <c r="BJ147" s="38"/>
      <c r="BK147" s="38"/>
      <c r="BL147" s="38"/>
      <c r="BM147" s="38">
        <f t="shared" si="73"/>
        <v>-20</v>
      </c>
      <c r="BN147" s="38">
        <f t="shared" si="74"/>
        <v>15</v>
      </c>
      <c r="BO147" s="38">
        <f t="shared" si="75"/>
        <v>0</v>
      </c>
      <c r="BP147" s="38">
        <f t="shared" si="76"/>
        <v>1</v>
      </c>
      <c r="BQ147" s="38">
        <f t="shared" si="77"/>
        <v>1</v>
      </c>
      <c r="BR147" s="38">
        <f t="shared" si="78"/>
        <v>1</v>
      </c>
      <c r="BS147" s="38">
        <f t="shared" si="79"/>
        <v>1</v>
      </c>
      <c r="BT147" s="38">
        <f t="shared" si="80"/>
        <v>1</v>
      </c>
      <c r="BU147" s="38">
        <f t="shared" si="81"/>
        <v>4</v>
      </c>
      <c r="BV147" s="40">
        <f t="shared" si="82"/>
        <v>0</v>
      </c>
      <c r="BW147" s="40">
        <f t="shared" si="83"/>
        <v>5</v>
      </c>
      <c r="BX147" s="40">
        <f t="shared" si="84"/>
        <v>10</v>
      </c>
      <c r="BY147" s="38">
        <f t="shared" si="85"/>
        <v>19</v>
      </c>
      <c r="BZ147" s="37"/>
      <c r="CA147" s="37"/>
      <c r="CB147" s="37"/>
      <c r="CC147" s="37"/>
      <c r="CD147" s="37"/>
      <c r="CE147" s="37"/>
      <c r="CF147" s="37"/>
      <c r="CG147" s="37"/>
      <c r="CH147" s="37">
        <f t="shared" si="86"/>
        <v>1</v>
      </c>
      <c r="CI147" s="38">
        <f t="shared" si="87"/>
        <v>0</v>
      </c>
      <c r="CJ147" s="38">
        <f t="shared" si="88"/>
        <v>19.4</v>
      </c>
      <c r="CR147" s="38">
        <f t="shared" si="89"/>
        <v>0.6333571566869648</v>
      </c>
      <c r="CS147" s="39">
        <f t="shared" si="90"/>
        <v>-10</v>
      </c>
    </row>
    <row r="148" spans="1:97" ht="12.75">
      <c r="A148" s="4" t="s">
        <v>107</v>
      </c>
      <c r="B148" s="4" t="s">
        <v>2</v>
      </c>
      <c r="C148" s="5" t="s">
        <v>141</v>
      </c>
      <c r="D148" s="4"/>
      <c r="E148" s="4" t="s">
        <v>49</v>
      </c>
      <c r="F148" s="4" t="s">
        <v>142</v>
      </c>
      <c r="G148">
        <v>6.3</v>
      </c>
      <c r="H148">
        <v>16.5</v>
      </c>
      <c r="I148">
        <v>16.4</v>
      </c>
      <c r="J148">
        <v>14.4</v>
      </c>
      <c r="K148">
        <v>18.4</v>
      </c>
      <c r="L148">
        <v>18.3</v>
      </c>
      <c r="M148">
        <v>16.7</v>
      </c>
      <c r="N148">
        <v>12.2</v>
      </c>
      <c r="O148">
        <v>12.8</v>
      </c>
      <c r="P148">
        <v>12.4</v>
      </c>
      <c r="Q148">
        <v>9.7</v>
      </c>
      <c r="R148">
        <v>12.9</v>
      </c>
      <c r="S148">
        <v>11.2</v>
      </c>
      <c r="T148">
        <v>8.9</v>
      </c>
      <c r="U148">
        <v>15.9</v>
      </c>
      <c r="V148">
        <v>11.7</v>
      </c>
      <c r="W148">
        <v>14.4</v>
      </c>
      <c r="X148">
        <v>24</v>
      </c>
      <c r="Y148">
        <v>5.9</v>
      </c>
      <c r="Z148">
        <v>15.2</v>
      </c>
      <c r="AA148">
        <v>18.5</v>
      </c>
      <c r="AC148" s="38">
        <f t="shared" si="46"/>
        <v>0</v>
      </c>
      <c r="AD148" s="38">
        <f t="shared" si="47"/>
        <v>14.319999999999999</v>
      </c>
      <c r="AE148" s="38"/>
      <c r="AF148" s="38">
        <f t="shared" si="48"/>
        <v>0</v>
      </c>
      <c r="AG148" s="38">
        <f t="shared" si="49"/>
        <v>0</v>
      </c>
      <c r="AH148" s="38">
        <f t="shared" si="50"/>
        <v>5</v>
      </c>
      <c r="AI148" s="38">
        <f t="shared" si="51"/>
        <v>5</v>
      </c>
      <c r="AJ148" s="38"/>
      <c r="AK148" s="38">
        <f t="shared" si="52"/>
        <v>0</v>
      </c>
      <c r="AL148" s="38">
        <f t="shared" si="53"/>
        <v>0</v>
      </c>
      <c r="AM148" s="38">
        <f t="shared" si="54"/>
        <v>0</v>
      </c>
      <c r="AN148" s="38">
        <f t="shared" si="55"/>
        <v>0</v>
      </c>
      <c r="AO148" s="38"/>
      <c r="AP148" s="38">
        <f t="shared" si="56"/>
        <v>1</v>
      </c>
      <c r="AQ148" s="38">
        <f t="shared" si="57"/>
        <v>0</v>
      </c>
      <c r="AR148" s="38">
        <f t="shared" si="58"/>
        <v>0</v>
      </c>
      <c r="AS148" s="38">
        <f t="shared" si="59"/>
        <v>0</v>
      </c>
      <c r="AT148" s="38">
        <f t="shared" si="60"/>
        <v>0</v>
      </c>
      <c r="AU148" s="38"/>
      <c r="AV148" s="38">
        <f t="shared" si="61"/>
        <v>0</v>
      </c>
      <c r="AW148" s="38">
        <f t="shared" si="62"/>
        <v>0</v>
      </c>
      <c r="AX148" s="38">
        <f t="shared" si="63"/>
        <v>0</v>
      </c>
      <c r="AY148" s="38">
        <f t="shared" si="64"/>
        <v>1</v>
      </c>
      <c r="AZ148" s="38">
        <f t="shared" si="65"/>
        <v>1</v>
      </c>
      <c r="BA148" s="38">
        <f t="shared" si="66"/>
        <v>0</v>
      </c>
      <c r="BB148" s="38">
        <f t="shared" si="67"/>
        <v>1</v>
      </c>
      <c r="BC148" s="38">
        <f t="shared" si="68"/>
        <v>0</v>
      </c>
      <c r="BD148" s="38">
        <f t="shared" si="69"/>
        <v>3</v>
      </c>
      <c r="BE148" s="38"/>
      <c r="BF148" s="38"/>
      <c r="BG148" s="39">
        <f t="shared" si="70"/>
        <v>-0.08947368421052629</v>
      </c>
      <c r="BH148" s="39">
        <f t="shared" si="71"/>
        <v>0.017040588103294077</v>
      </c>
      <c r="BI148" s="39">
        <f t="shared" si="72"/>
        <v>-0.13053960358180225</v>
      </c>
      <c r="BJ148" s="38"/>
      <c r="BK148" s="38"/>
      <c r="BL148" s="38"/>
      <c r="BM148" s="38">
        <f t="shared" si="73"/>
        <v>0</v>
      </c>
      <c r="BN148" s="38">
        <f t="shared" si="74"/>
        <v>5</v>
      </c>
      <c r="BO148" s="38">
        <f t="shared" si="75"/>
        <v>0</v>
      </c>
      <c r="BP148" s="38">
        <f t="shared" si="76"/>
        <v>1</v>
      </c>
      <c r="BQ148" s="38">
        <f t="shared" si="77"/>
        <v>0</v>
      </c>
      <c r="BR148" s="38">
        <f t="shared" si="78"/>
        <v>0</v>
      </c>
      <c r="BS148" s="38">
        <f t="shared" si="79"/>
        <v>0</v>
      </c>
      <c r="BT148" s="38">
        <f t="shared" si="80"/>
        <v>0</v>
      </c>
      <c r="BU148" s="38">
        <f t="shared" si="81"/>
        <v>3</v>
      </c>
      <c r="BV148" s="40">
        <f t="shared" si="82"/>
        <v>-10</v>
      </c>
      <c r="BW148" s="40">
        <f t="shared" si="83"/>
        <v>0</v>
      </c>
      <c r="BX148" s="40">
        <f t="shared" si="84"/>
        <v>-10</v>
      </c>
      <c r="BY148" s="38">
        <f t="shared" si="85"/>
        <v>-11</v>
      </c>
      <c r="BZ148" s="37"/>
      <c r="CA148" s="37"/>
      <c r="CB148" s="37"/>
      <c r="CC148" s="37"/>
      <c r="CD148" s="37"/>
      <c r="CE148" s="37"/>
      <c r="CF148" s="37"/>
      <c r="CG148" s="37"/>
      <c r="CH148" s="37">
        <f t="shared" si="86"/>
        <v>0</v>
      </c>
      <c r="CI148" s="38">
        <f t="shared" si="87"/>
        <v>0</v>
      </c>
      <c r="CJ148" s="38">
        <f t="shared" si="88"/>
        <v>16.85</v>
      </c>
      <c r="CR148" s="38">
        <f t="shared" si="89"/>
        <v>0.07376158688452762</v>
      </c>
      <c r="CS148" s="39">
        <f t="shared" si="90"/>
        <v>-10</v>
      </c>
    </row>
    <row r="149" spans="1:97" ht="12.75">
      <c r="A149" s="4" t="s">
        <v>107</v>
      </c>
      <c r="B149" s="4" t="s">
        <v>2</v>
      </c>
      <c r="C149" s="5" t="s">
        <v>143</v>
      </c>
      <c r="D149" s="4"/>
      <c r="E149" s="4" t="s">
        <v>8</v>
      </c>
      <c r="F149" s="4" t="s">
        <v>144</v>
      </c>
      <c r="G149">
        <v>6.3</v>
      </c>
      <c r="Q149">
        <v>4.3</v>
      </c>
      <c r="R149">
        <v>22.3</v>
      </c>
      <c r="S149">
        <v>12.4</v>
      </c>
      <c r="T149">
        <v>13.1</v>
      </c>
      <c r="U149">
        <v>12.4</v>
      </c>
      <c r="V149">
        <v>12.2</v>
      </c>
      <c r="W149">
        <v>13.6</v>
      </c>
      <c r="X149">
        <v>14.5</v>
      </c>
      <c r="Y149">
        <v>18.5</v>
      </c>
      <c r="Z149">
        <v>18.8</v>
      </c>
      <c r="AA149">
        <v>17.8</v>
      </c>
      <c r="AC149" s="38">
        <f t="shared" si="46"/>
        <v>9</v>
      </c>
      <c r="AD149" s="38">
        <f t="shared" si="47"/>
        <v>14.536363636363637</v>
      </c>
      <c r="AE149" s="38"/>
      <c r="AF149" s="38">
        <f t="shared" si="48"/>
        <v>5</v>
      </c>
      <c r="AG149" s="38">
        <f t="shared" si="49"/>
        <v>5</v>
      </c>
      <c r="AH149" s="38">
        <f t="shared" si="50"/>
        <v>5</v>
      </c>
      <c r="AI149" s="38">
        <f t="shared" si="51"/>
        <v>15</v>
      </c>
      <c r="AJ149" s="38"/>
      <c r="AK149" s="38">
        <f t="shared" si="52"/>
        <v>0</v>
      </c>
      <c r="AL149" s="38">
        <f t="shared" si="53"/>
        <v>0</v>
      </c>
      <c r="AM149" s="38">
        <f t="shared" si="54"/>
        <v>0</v>
      </c>
      <c r="AN149" s="38">
        <f t="shared" si="55"/>
        <v>0</v>
      </c>
      <c r="AO149" s="38"/>
      <c r="AP149" s="38">
        <f t="shared" si="56"/>
        <v>0</v>
      </c>
      <c r="AQ149" s="38">
        <f t="shared" si="57"/>
        <v>1</v>
      </c>
      <c r="AR149" s="38">
        <f t="shared" si="58"/>
        <v>0</v>
      </c>
      <c r="AS149" s="38">
        <f t="shared" si="59"/>
        <v>0</v>
      </c>
      <c r="AT149" s="38">
        <f t="shared" si="60"/>
        <v>0</v>
      </c>
      <c r="AU149" s="38"/>
      <c r="AV149" s="38">
        <f t="shared" si="61"/>
      </c>
      <c r="AW149" s="38">
        <f t="shared" si="62"/>
      </c>
      <c r="AX149" s="38">
        <f t="shared" si="63"/>
        <v>1</v>
      </c>
      <c r="AY149" s="38">
        <f t="shared" si="64"/>
        <v>0</v>
      </c>
      <c r="AZ149" s="38">
        <f t="shared" si="65"/>
        <v>1</v>
      </c>
      <c r="BA149" s="38">
        <f t="shared" si="66"/>
        <v>1</v>
      </c>
      <c r="BB149" s="38">
        <f t="shared" si="67"/>
        <v>0</v>
      </c>
      <c r="BC149" s="38">
        <f t="shared" si="68"/>
        <v>0</v>
      </c>
      <c r="BD149" s="38">
        <f t="shared" si="69"/>
        <v>3</v>
      </c>
      <c r="BE149" s="38"/>
      <c r="BF149" s="38"/>
      <c r="BG149" s="39">
        <f t="shared" si="70"/>
        <v>0.6890909090909092</v>
      </c>
      <c r="BH149" s="39">
        <f t="shared" si="71"/>
        <v>0.22997462355606432</v>
      </c>
      <c r="BI149" s="39">
        <f t="shared" si="72"/>
        <v>0.47955669482978164</v>
      </c>
      <c r="BJ149" s="38"/>
      <c r="BK149" s="38"/>
      <c r="BL149" s="38"/>
      <c r="BM149" s="38">
        <f t="shared" si="73"/>
        <v>-18</v>
      </c>
      <c r="BN149" s="38">
        <f t="shared" si="74"/>
        <v>15</v>
      </c>
      <c r="BO149" s="38">
        <f t="shared" si="75"/>
        <v>0</v>
      </c>
      <c r="BP149" s="38">
        <f t="shared" si="76"/>
        <v>0</v>
      </c>
      <c r="BQ149" s="38">
        <f t="shared" si="77"/>
        <v>1</v>
      </c>
      <c r="BR149" s="38">
        <f t="shared" si="78"/>
        <v>0</v>
      </c>
      <c r="BS149" s="38">
        <f t="shared" si="79"/>
        <v>0</v>
      </c>
      <c r="BT149" s="38">
        <f t="shared" si="80"/>
        <v>0</v>
      </c>
      <c r="BU149" s="38">
        <f t="shared" si="81"/>
        <v>3</v>
      </c>
      <c r="BV149" s="40">
        <f t="shared" si="82"/>
        <v>0</v>
      </c>
      <c r="BW149" s="40">
        <f t="shared" si="83"/>
        <v>0</v>
      </c>
      <c r="BX149" s="40">
        <f t="shared" si="84"/>
        <v>5</v>
      </c>
      <c r="BY149" s="38">
        <f t="shared" si="85"/>
        <v>6</v>
      </c>
      <c r="BZ149" s="37"/>
      <c r="CA149" s="37"/>
      <c r="CB149" s="37"/>
      <c r="CC149" s="37"/>
      <c r="CD149" s="37"/>
      <c r="CE149" s="37"/>
      <c r="CF149" s="37"/>
      <c r="CG149" s="37"/>
      <c r="CH149" s="37">
        <f t="shared" si="86"/>
        <v>1</v>
      </c>
      <c r="CI149" s="38">
        <f t="shared" si="87"/>
        <v>0</v>
      </c>
      <c r="CJ149" s="38">
        <f t="shared" si="88"/>
        <v>18.3</v>
      </c>
      <c r="CR149" s="38">
        <f t="shared" si="89"/>
        <v>0.47955669482978164</v>
      </c>
      <c r="CS149" s="39">
        <f t="shared" si="90"/>
        <v>-10</v>
      </c>
    </row>
    <row r="150" spans="1:97" ht="12.75">
      <c r="A150" s="4" t="s">
        <v>107</v>
      </c>
      <c r="B150" s="4" t="s">
        <v>2</v>
      </c>
      <c r="C150" s="5" t="s">
        <v>145</v>
      </c>
      <c r="D150" s="4"/>
      <c r="E150" s="4" t="s">
        <v>8</v>
      </c>
      <c r="F150" s="4" t="s">
        <v>146</v>
      </c>
      <c r="G150">
        <v>6.3</v>
      </c>
      <c r="Q150">
        <v>14.3</v>
      </c>
      <c r="R150">
        <v>17.7</v>
      </c>
      <c r="S150">
        <v>15.8</v>
      </c>
      <c r="T150">
        <v>12.7</v>
      </c>
      <c r="U150">
        <v>13.6</v>
      </c>
      <c r="V150">
        <v>12.9</v>
      </c>
      <c r="W150">
        <v>16</v>
      </c>
      <c r="X150">
        <v>12.9</v>
      </c>
      <c r="Y150">
        <v>15.4</v>
      </c>
      <c r="Z150">
        <v>17.7</v>
      </c>
      <c r="AA150">
        <v>17.2</v>
      </c>
      <c r="AC150" s="38">
        <f t="shared" si="46"/>
        <v>9</v>
      </c>
      <c r="AD150" s="38">
        <f t="shared" si="47"/>
        <v>15.109090909090908</v>
      </c>
      <c r="AE150" s="38"/>
      <c r="AF150" s="38">
        <f t="shared" si="48"/>
        <v>0</v>
      </c>
      <c r="AG150" s="38">
        <f t="shared" si="49"/>
        <v>5</v>
      </c>
      <c r="AH150" s="38">
        <f t="shared" si="50"/>
        <v>0</v>
      </c>
      <c r="AI150" s="38">
        <f t="shared" si="51"/>
        <v>5</v>
      </c>
      <c r="AJ150" s="38"/>
      <c r="AK150" s="38">
        <f t="shared" si="52"/>
        <v>0</v>
      </c>
      <c r="AL150" s="38">
        <f t="shared" si="53"/>
        <v>0</v>
      </c>
      <c r="AM150" s="38">
        <f t="shared" si="54"/>
        <v>0</v>
      </c>
      <c r="AN150" s="38">
        <f t="shared" si="55"/>
        <v>0</v>
      </c>
      <c r="AO150" s="38"/>
      <c r="AP150" s="38">
        <f t="shared" si="56"/>
        <v>0</v>
      </c>
      <c r="AQ150" s="38">
        <f t="shared" si="57"/>
        <v>0</v>
      </c>
      <c r="AR150" s="38">
        <f t="shared" si="58"/>
        <v>0</v>
      </c>
      <c r="AS150" s="38">
        <f t="shared" si="59"/>
        <v>0</v>
      </c>
      <c r="AT150" s="38">
        <f t="shared" si="60"/>
        <v>0</v>
      </c>
      <c r="AU150" s="38"/>
      <c r="AV150" s="38">
        <f t="shared" si="61"/>
      </c>
      <c r="AW150" s="38">
        <f t="shared" si="62"/>
      </c>
      <c r="AX150" s="38">
        <f t="shared" si="63"/>
        <v>1</v>
      </c>
      <c r="AY150" s="38">
        <f t="shared" si="64"/>
        <v>0</v>
      </c>
      <c r="AZ150" s="38">
        <f t="shared" si="65"/>
        <v>1</v>
      </c>
      <c r="BA150" s="38">
        <f t="shared" si="66"/>
        <v>1</v>
      </c>
      <c r="BB150" s="38">
        <f t="shared" si="67"/>
        <v>1</v>
      </c>
      <c r="BC150" s="38">
        <f t="shared" si="68"/>
        <v>0</v>
      </c>
      <c r="BD150" s="38">
        <f t="shared" si="69"/>
        <v>4</v>
      </c>
      <c r="BE150" s="38"/>
      <c r="BF150" s="38"/>
      <c r="BG150" s="39">
        <f t="shared" si="70"/>
        <v>0.1463636363636363</v>
      </c>
      <c r="BH150" s="39">
        <f t="shared" si="71"/>
        <v>0.06258994542908194</v>
      </c>
      <c r="BI150" s="39">
        <f t="shared" si="72"/>
        <v>0.2501798261832515</v>
      </c>
      <c r="BJ150" s="38"/>
      <c r="BK150" s="38"/>
      <c r="BL150" s="38"/>
      <c r="BM150" s="38">
        <f t="shared" si="73"/>
        <v>-18</v>
      </c>
      <c r="BN150" s="38">
        <f t="shared" si="74"/>
        <v>5</v>
      </c>
      <c r="BO150" s="38">
        <f t="shared" si="75"/>
        <v>0</v>
      </c>
      <c r="BP150" s="38">
        <f t="shared" si="76"/>
        <v>0</v>
      </c>
      <c r="BQ150" s="38">
        <f t="shared" si="77"/>
        <v>0</v>
      </c>
      <c r="BR150" s="38">
        <f t="shared" si="78"/>
        <v>0</v>
      </c>
      <c r="BS150" s="38">
        <f t="shared" si="79"/>
        <v>0</v>
      </c>
      <c r="BT150" s="38">
        <f t="shared" si="80"/>
        <v>0</v>
      </c>
      <c r="BU150" s="38">
        <f t="shared" si="81"/>
        <v>4</v>
      </c>
      <c r="BV150" s="40">
        <f t="shared" si="82"/>
        <v>0</v>
      </c>
      <c r="BW150" s="40">
        <f t="shared" si="83"/>
        <v>0</v>
      </c>
      <c r="BX150" s="40">
        <f t="shared" si="84"/>
        <v>5</v>
      </c>
      <c r="BY150" s="38">
        <f t="shared" si="85"/>
        <v>-4</v>
      </c>
      <c r="BZ150" s="37"/>
      <c r="CA150" s="37"/>
      <c r="CB150" s="37"/>
      <c r="CC150" s="37"/>
      <c r="CD150" s="37"/>
      <c r="CE150" s="37"/>
      <c r="CF150" s="37"/>
      <c r="CG150" s="37"/>
      <c r="CH150" s="37">
        <f t="shared" si="86"/>
        <v>0</v>
      </c>
      <c r="CI150" s="38">
        <f t="shared" si="87"/>
        <v>0</v>
      </c>
      <c r="CJ150" s="38">
        <f t="shared" si="88"/>
        <v>17.45</v>
      </c>
      <c r="CR150" s="38">
        <f t="shared" si="89"/>
        <v>0.2501798261832515</v>
      </c>
      <c r="CS150" s="39">
        <f t="shared" si="90"/>
        <v>-10</v>
      </c>
    </row>
    <row r="151" spans="1:97" ht="12.75">
      <c r="A151" s="4" t="s">
        <v>107</v>
      </c>
      <c r="B151" s="4" t="s">
        <v>2</v>
      </c>
      <c r="C151" s="5" t="s">
        <v>145</v>
      </c>
      <c r="D151" s="4"/>
      <c r="E151" s="4" t="s">
        <v>49</v>
      </c>
      <c r="F151" s="4" t="s">
        <v>146</v>
      </c>
      <c r="G151">
        <v>6.3</v>
      </c>
      <c r="H151">
        <v>17.1</v>
      </c>
      <c r="I151">
        <v>15.4</v>
      </c>
      <c r="J151">
        <v>16.8</v>
      </c>
      <c r="K151">
        <v>16.9</v>
      </c>
      <c r="L151">
        <v>20.4</v>
      </c>
      <c r="M151">
        <v>16.8</v>
      </c>
      <c r="N151">
        <v>11.5</v>
      </c>
      <c r="O151">
        <v>15.1</v>
      </c>
      <c r="P151">
        <v>10.8</v>
      </c>
      <c r="Q151">
        <v>12.1</v>
      </c>
      <c r="R151">
        <v>12.2</v>
      </c>
      <c r="S151">
        <v>8.2</v>
      </c>
      <c r="T151">
        <v>13.4</v>
      </c>
      <c r="U151">
        <v>10</v>
      </c>
      <c r="V151">
        <v>14.2</v>
      </c>
      <c r="W151">
        <v>16.8</v>
      </c>
      <c r="X151">
        <v>12.3</v>
      </c>
      <c r="Y151">
        <v>9.9</v>
      </c>
      <c r="Z151">
        <v>16.8</v>
      </c>
      <c r="AA151">
        <v>14.7</v>
      </c>
      <c r="AC151" s="38">
        <f aca="true" t="shared" si="91" ref="AC151:AC214">COUNTIF(H151:AA151,"")</f>
        <v>0</v>
      </c>
      <c r="AD151" s="38">
        <f aca="true" t="shared" si="92" ref="AD151:AD214">AVERAGE(H151:AA151)</f>
        <v>14.069999999999999</v>
      </c>
      <c r="AE151" s="38"/>
      <c r="AF151" s="38">
        <f aca="true" t="shared" si="93" ref="AF151:AF214">IF(Y151&gt;Y$20*1.5,15,IF(Y151&gt;Y$20*1.3,10,IF(Y151&gt;Y$20*1.15,5,0)))</f>
        <v>0</v>
      </c>
      <c r="AG151" s="38">
        <f aca="true" t="shared" si="94" ref="AG151:AG214">IF(Z151&gt;Z$20*1.5,15,IF(Z151&gt;Z$20*1.3,10,IF(Z151&gt;Z$20*1.15,5,0)))</f>
        <v>0</v>
      </c>
      <c r="AH151" s="38">
        <f aca="true" t="shared" si="95" ref="AH151:AH214">IF(AA151&gt;AA$20*1.5,15,IF(AA151&gt;AA$20*1.3,10,IF(AA151&gt;AA$20*1.15,5,0)))</f>
        <v>0</v>
      </c>
      <c r="AI151" s="38">
        <f aca="true" t="shared" si="96" ref="AI151:AI214">SUM(AF151:AH151)</f>
        <v>0</v>
      </c>
      <c r="AJ151" s="38"/>
      <c r="AK151" s="38">
        <f aca="true" t="shared" si="97" ref="AK151:AK214">IF(Y151&gt;$AD151*2.5,5,IF(Y151&gt;$AD151*2,2.5,IF(Y151&gt;$AD151*1.5,1,0)))</f>
        <v>0</v>
      </c>
      <c r="AL151" s="38">
        <f aca="true" t="shared" si="98" ref="AL151:AL214">IF(Z151&gt;$AD151*2.5,5,IF(Z151&gt;$AD151*2,2.5,IF(Z151&gt;$AD151*1.5,1,0)))</f>
        <v>0</v>
      </c>
      <c r="AM151" s="38">
        <f aca="true" t="shared" si="99" ref="AM151:AM214">IF(AA151&gt;$AD151*2.5,5,IF(AA151&gt;$AD151*2,2.5,IF(AA151&gt;$AD151*1.5,1,0)))</f>
        <v>0</v>
      </c>
      <c r="AN151" s="38">
        <f aca="true" t="shared" si="100" ref="AN151:AN214">SUM(AK151:AM151)</f>
        <v>0</v>
      </c>
      <c r="AO151" s="38"/>
      <c r="AP151" s="38">
        <f aca="true" t="shared" si="101" ref="AP151:AP214">IF(AA151&lt;AA$20*1.2,0,1)</f>
        <v>0</v>
      </c>
      <c r="AQ151" s="38">
        <f aca="true" t="shared" si="102" ref="AQ151:AQ214">IF((Z151+AA151)&lt;(Z$20*1.2+AA$20*1.2),0,1)</f>
        <v>0</v>
      </c>
      <c r="AR151" s="38">
        <f aca="true" t="shared" si="103" ref="AR151:AR214">IF(AA151&gt;MAX(F151:Z151),1,0)</f>
        <v>0</v>
      </c>
      <c r="AS151" s="38">
        <f aca="true" t="shared" si="104" ref="AS151:AS214">IF(AA151&lt;MAX(F151:Z151),0,IF(Z151&lt;MAX(F151:Y151),0,1))</f>
        <v>0</v>
      </c>
      <c r="AT151" s="38">
        <f aca="true" t="shared" si="105" ref="AT151:AT214">IF(AA151&lt;MAX(F151:Z151),0,IF(Z151&lt;MAX(F151:Y151),0,IF(Y151&lt;MAX(F151:X151),0,1)))</f>
        <v>0</v>
      </c>
      <c r="AU151" s="38"/>
      <c r="AV151" s="38">
        <f aca="true" t="shared" si="106" ref="AV151:AV214">IF(COUNTIF(H151:K151,"")=4,"",IF(COUNTIF(K151:N151,"")=4,"",IF(AVERAGE(H151:K151)&lt;AVERAGE(K151:N151),1,0)))</f>
        <v>0</v>
      </c>
      <c r="AW151" s="38">
        <f aca="true" t="shared" si="107" ref="AW151:AW214">IF(COUNTIF(K151:N151,"")=4,"",IF(COUNTIF(N151:Q151,"")=4,"",IF(AVERAGE(K151:N151)&lt;AVERAGE(N151:Q151),1,0)))</f>
        <v>0</v>
      </c>
      <c r="AX151" s="38">
        <f aca="true" t="shared" si="108" ref="AX151:AX214">IF(COUNTIF(N151:Q151,"")=4,"",IF(COUNTIF(Q151:T151,"")=4,"",IF(AVERAGE(N151:Q151)&lt;AVERAGE(Q151:T151),1,0)))</f>
        <v>0</v>
      </c>
      <c r="AY151" s="38">
        <f aca="true" t="shared" si="109" ref="AY151:AY214">IF(COUNTIF(Q151:T151,"")=4,"",IF(COUNTIF(T151:W151,"")=4,"",IF(AVERAGE(Q151:T151)&lt;AVERAGE(T151:W151),1,0)))</f>
        <v>1</v>
      </c>
      <c r="AZ151" s="38">
        <f aca="true" t="shared" si="110" ref="AZ151:AZ214">IF(COUNTIF(T151:W151,"")=4,"",IF(COUNTIF(W151:Z151,"")=4,"",IF(AVERAGE(T151:W151)&lt;AVERAGE(W151:Z151),1,0)))</f>
        <v>1</v>
      </c>
      <c r="BA151" s="38">
        <f aca="true" t="shared" si="111" ref="BA151:BA214">IF(COUNTIF(W151:Y151,"")=3,"",IF(COUNTIF(Y151:AA151,"")=3,"",IF(AVERAGE(W151:Y151)&lt;AVERAGE(Y151:AA151),1,0)))</f>
        <v>1</v>
      </c>
      <c r="BB151" s="38">
        <f aca="true" t="shared" si="112" ref="BB151:BB214">IF(COUNTIF(Y151:Z151,"")=2,"",IF(COUNTIF(Z151:AA151,"")=2,"",IF(AVERAGE(Y151:Z151)&lt;AVERAGE(Z151:AA151),1,0)))</f>
        <v>1</v>
      </c>
      <c r="BC151" s="38">
        <f aca="true" t="shared" si="113" ref="BC151:BC214">IF(AA151&gt;MAX(F151:Z151),1,0)</f>
        <v>0</v>
      </c>
      <c r="BD151" s="38">
        <f aca="true" t="shared" si="114" ref="BD151:BD214">SUBTOTAL(9,AV151:BC151)</f>
        <v>4</v>
      </c>
      <c r="BE151" s="38"/>
      <c r="BF151" s="38"/>
      <c r="BG151" s="39">
        <f aca="true" t="shared" si="115" ref="BG151:BG214">SLOPE(H151:AA151,$AZ$6:$BS$6)</f>
        <v>-0.20661654135338348</v>
      </c>
      <c r="BH151" s="39">
        <f aca="true" t="shared" si="116" ref="BH151:BH214">RSQ(H151:AA151,$AZ$6:$BS$6)</f>
        <v>0.1518280518015365</v>
      </c>
      <c r="BI151" s="39">
        <f aca="true" t="shared" si="117" ref="BI151:BI214">CORREL(H151:AA151,$AZ$6:$BS$6)</f>
        <v>-0.38965119248057806</v>
      </c>
      <c r="BJ151" s="38"/>
      <c r="BK151" s="38"/>
      <c r="BL151" s="38"/>
      <c r="BM151" s="38">
        <f aca="true" t="shared" si="118" ref="BM151:BM214">AC151*-2</f>
        <v>0</v>
      </c>
      <c r="BN151" s="38">
        <f aca="true" t="shared" si="119" ref="BN151:BN214">AI151</f>
        <v>0</v>
      </c>
      <c r="BO151" s="38">
        <f aca="true" t="shared" si="120" ref="BO151:BO214">AN151</f>
        <v>0</v>
      </c>
      <c r="BP151" s="38">
        <f aca="true" t="shared" si="121" ref="BP151:BP214">AP151</f>
        <v>0</v>
      </c>
      <c r="BQ151" s="38">
        <f aca="true" t="shared" si="122" ref="BQ151:BQ214">AQ151</f>
        <v>0</v>
      </c>
      <c r="BR151" s="38">
        <f aca="true" t="shared" si="123" ref="BR151:BR214">AR151</f>
        <v>0</v>
      </c>
      <c r="BS151" s="38">
        <f aca="true" t="shared" si="124" ref="BS151:BS214">AS151</f>
        <v>0</v>
      </c>
      <c r="BT151" s="38">
        <f aca="true" t="shared" si="125" ref="BT151:BT214">AT151</f>
        <v>0</v>
      </c>
      <c r="BU151" s="38">
        <f aca="true" t="shared" si="126" ref="BU151:BU214">BD151</f>
        <v>4</v>
      </c>
      <c r="BV151" s="40">
        <f aca="true" t="shared" si="127" ref="BV151:BV214">IF(AC151&gt;4,0,IF(BG151&lt;0,-10,IF(BG151&lt;0.5,-1,IF(BG151&lt;0.75,2.5,IF(BG151&lt;1,5,IF(BG151&lt;1.25,7.5,IF(BG151&lt;1.5,10,15)))))))</f>
        <v>-10</v>
      </c>
      <c r="BW151" s="40">
        <f aca="true" t="shared" si="128" ref="BW151:BW214">IF(BH151&lt;0,-10,IF(BH151&lt;0.25,0,IF(BH151&lt;0.5,5,IF(BH151&lt;0.7,7.5,IF(BH151&lt;0.8,10,IF(BH151&lt;0.85,12.5,IF(BH151&lt;0.9,15,IF(BH151&lt;0.95,17.5,20))))))))</f>
        <v>0</v>
      </c>
      <c r="BX151" s="40">
        <f aca="true" t="shared" si="129" ref="BX151:BX214">IF(BI151&lt;0,-10,IF(BI151&lt;0.25,0,IF(BI151&lt;0.5,5,IF(BI151&lt;0.7,10,IF(BI151&lt;0.8,15,IF(BI151&lt;0.85,20,IF(BI151&lt;0.9,25,IF(BI151&lt;0.95,30,35))))))))</f>
        <v>-10</v>
      </c>
      <c r="BY151" s="38">
        <f aca="true" t="shared" si="130" ref="BY151:BY214">SUM(BM151:BX151)</f>
        <v>-16</v>
      </c>
      <c r="BZ151" s="37"/>
      <c r="CA151" s="37"/>
      <c r="CB151" s="37"/>
      <c r="CC151" s="37"/>
      <c r="CD151" s="37"/>
      <c r="CE151" s="37"/>
      <c r="CF151" s="37"/>
      <c r="CG151" s="37"/>
      <c r="CH151" s="37">
        <f aca="true" t="shared" si="131" ref="CH151:CH214">IF(AVERAGE(Z151:AA151)&lt;AVERAGE(H151:X151)*CH$20,0,1)</f>
        <v>0</v>
      </c>
      <c r="CI151" s="38">
        <f aca="true" t="shared" si="132" ref="CI151:CI214">IF(AVERAGE(Z151:AA151)&lt;AVERAGE(H151:X151)*CI$20,0,1)</f>
        <v>0</v>
      </c>
      <c r="CJ151" s="38">
        <f aca="true" t="shared" si="133" ref="CJ151:CJ214">AVERAGE(Z151:AA151)</f>
        <v>15.75</v>
      </c>
      <c r="CR151" s="38">
        <f aca="true" t="shared" si="134" ref="CR151:CR214">CORREL(L151:AA151,$BD$6:$BS$6)</f>
        <v>-0.16845971906290627</v>
      </c>
      <c r="CS151" s="39">
        <f aca="true" t="shared" si="135" ref="CS151:CS214">IF(CR151&gt;0.8,CR151-BI151,-10)</f>
        <v>-10</v>
      </c>
    </row>
    <row r="152" spans="1:97" ht="12.75">
      <c r="A152" s="4" t="s">
        <v>107</v>
      </c>
      <c r="B152" s="4" t="s">
        <v>2</v>
      </c>
      <c r="C152" s="5" t="s">
        <v>147</v>
      </c>
      <c r="D152" s="4"/>
      <c r="E152" s="4" t="s">
        <v>8</v>
      </c>
      <c r="F152" s="4" t="s">
        <v>148</v>
      </c>
      <c r="G152">
        <v>6.3</v>
      </c>
      <c r="H152">
        <v>3.6</v>
      </c>
      <c r="N152">
        <v>7.6</v>
      </c>
      <c r="O152">
        <v>-2.9</v>
      </c>
      <c r="V152">
        <v>9.8</v>
      </c>
      <c r="W152">
        <v>6.7</v>
      </c>
      <c r="X152">
        <v>8.5</v>
      </c>
      <c r="Y152">
        <v>12.4</v>
      </c>
      <c r="Z152">
        <v>10.9</v>
      </c>
      <c r="AA152">
        <v>8.9</v>
      </c>
      <c r="AC152" s="38">
        <f t="shared" si="91"/>
        <v>11</v>
      </c>
      <c r="AD152" s="38">
        <f t="shared" si="92"/>
        <v>7.277777777777778</v>
      </c>
      <c r="AE152" s="38"/>
      <c r="AF152" s="38">
        <f t="shared" si="93"/>
        <v>0</v>
      </c>
      <c r="AG152" s="38">
        <f t="shared" si="94"/>
        <v>0</v>
      </c>
      <c r="AH152" s="38">
        <f t="shared" si="95"/>
        <v>0</v>
      </c>
      <c r="AI152" s="38">
        <f t="shared" si="96"/>
        <v>0</v>
      </c>
      <c r="AJ152" s="38"/>
      <c r="AK152" s="38">
        <f t="shared" si="97"/>
        <v>1</v>
      </c>
      <c r="AL152" s="38">
        <f t="shared" si="98"/>
        <v>0</v>
      </c>
      <c r="AM152" s="38">
        <f t="shared" si="99"/>
        <v>0</v>
      </c>
      <c r="AN152" s="38">
        <f t="shared" si="100"/>
        <v>1</v>
      </c>
      <c r="AO152" s="38"/>
      <c r="AP152" s="38">
        <f t="shared" si="101"/>
        <v>0</v>
      </c>
      <c r="AQ152" s="38">
        <f t="shared" si="102"/>
        <v>0</v>
      </c>
      <c r="AR152" s="38">
        <f t="shared" si="103"/>
        <v>0</v>
      </c>
      <c r="AS152" s="38">
        <f t="shared" si="104"/>
        <v>0</v>
      </c>
      <c r="AT152" s="38">
        <f t="shared" si="105"/>
        <v>0</v>
      </c>
      <c r="AU152" s="38"/>
      <c r="AV152" s="38">
        <f t="shared" si="106"/>
        <v>1</v>
      </c>
      <c r="AW152" s="38">
        <f t="shared" si="107"/>
        <v>0</v>
      </c>
      <c r="AX152" s="38">
        <f t="shared" si="108"/>
      </c>
      <c r="AY152" s="38">
        <f t="shared" si="109"/>
      </c>
      <c r="AZ152" s="38">
        <f t="shared" si="110"/>
        <v>1</v>
      </c>
      <c r="BA152" s="38">
        <f t="shared" si="111"/>
        <v>1</v>
      </c>
      <c r="BB152" s="38">
        <f t="shared" si="112"/>
        <v>0</v>
      </c>
      <c r="BC152" s="38">
        <f t="shared" si="113"/>
        <v>0</v>
      </c>
      <c r="BD152" s="38">
        <f t="shared" si="114"/>
        <v>3</v>
      </c>
      <c r="BE152" s="38"/>
      <c r="BF152" s="38"/>
      <c r="BG152" s="39">
        <f t="shared" si="115"/>
        <v>0.46750000000000014</v>
      </c>
      <c r="BH152" s="39">
        <f t="shared" si="116"/>
        <v>0.4468147634345798</v>
      </c>
      <c r="BI152" s="39">
        <f t="shared" si="117"/>
        <v>0.668442041941244</v>
      </c>
      <c r="BJ152" s="38"/>
      <c r="BK152" s="38"/>
      <c r="BL152" s="38"/>
      <c r="BM152" s="38">
        <f t="shared" si="118"/>
        <v>-22</v>
      </c>
      <c r="BN152" s="38">
        <f t="shared" si="119"/>
        <v>0</v>
      </c>
      <c r="BO152" s="38">
        <f t="shared" si="120"/>
        <v>1</v>
      </c>
      <c r="BP152" s="38">
        <f t="shared" si="121"/>
        <v>0</v>
      </c>
      <c r="BQ152" s="38">
        <f t="shared" si="122"/>
        <v>0</v>
      </c>
      <c r="BR152" s="38">
        <f t="shared" si="123"/>
        <v>0</v>
      </c>
      <c r="BS152" s="38">
        <f t="shared" si="124"/>
        <v>0</v>
      </c>
      <c r="BT152" s="38">
        <f t="shared" si="125"/>
        <v>0</v>
      </c>
      <c r="BU152" s="38">
        <f t="shared" si="126"/>
        <v>3</v>
      </c>
      <c r="BV152" s="40">
        <f t="shared" si="127"/>
        <v>0</v>
      </c>
      <c r="BW152" s="40">
        <f t="shared" si="128"/>
        <v>5</v>
      </c>
      <c r="BX152" s="40">
        <f t="shared" si="129"/>
        <v>10</v>
      </c>
      <c r="BY152" s="38">
        <f t="shared" si="130"/>
        <v>-3</v>
      </c>
      <c r="BZ152" s="37"/>
      <c r="CA152" s="37"/>
      <c r="CB152" s="37"/>
      <c r="CC152" s="37"/>
      <c r="CD152" s="37"/>
      <c r="CE152" s="37"/>
      <c r="CF152" s="37"/>
      <c r="CG152" s="37"/>
      <c r="CH152" s="37">
        <f t="shared" si="131"/>
        <v>1</v>
      </c>
      <c r="CI152" s="38">
        <f t="shared" si="132"/>
        <v>1</v>
      </c>
      <c r="CJ152" s="38">
        <f t="shared" si="133"/>
        <v>9.9</v>
      </c>
      <c r="CR152" s="38">
        <f t="shared" si="134"/>
        <v>0.6785753683067656</v>
      </c>
      <c r="CS152" s="39">
        <f t="shared" si="135"/>
        <v>-10</v>
      </c>
    </row>
    <row r="153" spans="1:97" ht="12.75">
      <c r="A153" s="4" t="s">
        <v>107</v>
      </c>
      <c r="B153" s="4" t="s">
        <v>2</v>
      </c>
      <c r="C153" s="5" t="s">
        <v>149</v>
      </c>
      <c r="D153" s="4"/>
      <c r="E153" s="4" t="s">
        <v>8</v>
      </c>
      <c r="F153" s="4" t="s">
        <v>150</v>
      </c>
      <c r="G153">
        <v>6.3</v>
      </c>
      <c r="H153">
        <v>5</v>
      </c>
      <c r="I153">
        <v>2</v>
      </c>
      <c r="O153">
        <v>5.5</v>
      </c>
      <c r="U153">
        <v>2</v>
      </c>
      <c r="V153">
        <v>8.5</v>
      </c>
      <c r="W153">
        <v>8.4</v>
      </c>
      <c r="X153">
        <v>16</v>
      </c>
      <c r="Y153">
        <v>13.1</v>
      </c>
      <c r="Z153">
        <v>10.3</v>
      </c>
      <c r="AA153">
        <v>7.3</v>
      </c>
      <c r="AC153" s="38">
        <f t="shared" si="91"/>
        <v>10</v>
      </c>
      <c r="AD153" s="38">
        <f t="shared" si="92"/>
        <v>7.81</v>
      </c>
      <c r="AE153" s="38"/>
      <c r="AF153" s="38">
        <f t="shared" si="93"/>
        <v>0</v>
      </c>
      <c r="AG153" s="38">
        <f t="shared" si="94"/>
        <v>0</v>
      </c>
      <c r="AH153" s="38">
        <f t="shared" si="95"/>
        <v>0</v>
      </c>
      <c r="AI153" s="38">
        <f t="shared" si="96"/>
        <v>0</v>
      </c>
      <c r="AJ153" s="38"/>
      <c r="AK153" s="38">
        <f t="shared" si="97"/>
        <v>1</v>
      </c>
      <c r="AL153" s="38">
        <f t="shared" si="98"/>
        <v>0</v>
      </c>
      <c r="AM153" s="38">
        <f t="shared" si="99"/>
        <v>0</v>
      </c>
      <c r="AN153" s="38">
        <f t="shared" si="100"/>
        <v>1</v>
      </c>
      <c r="AO153" s="38"/>
      <c r="AP153" s="38">
        <f t="shared" si="101"/>
        <v>0</v>
      </c>
      <c r="AQ153" s="38">
        <f t="shared" si="102"/>
        <v>0</v>
      </c>
      <c r="AR153" s="38">
        <f t="shared" si="103"/>
        <v>0</v>
      </c>
      <c r="AS153" s="38">
        <f t="shared" si="104"/>
        <v>0</v>
      </c>
      <c r="AT153" s="38">
        <f t="shared" si="105"/>
        <v>0</v>
      </c>
      <c r="AU153" s="38"/>
      <c r="AV153" s="38">
        <f t="shared" si="106"/>
      </c>
      <c r="AW153" s="38">
        <f t="shared" si="107"/>
      </c>
      <c r="AX153" s="38">
        <f t="shared" si="108"/>
      </c>
      <c r="AY153" s="38">
        <f t="shared" si="109"/>
      </c>
      <c r="AZ153" s="38">
        <f t="shared" si="110"/>
        <v>1</v>
      </c>
      <c r="BA153" s="38">
        <f t="shared" si="111"/>
        <v>0</v>
      </c>
      <c r="BB153" s="38">
        <f t="shared" si="112"/>
        <v>0</v>
      </c>
      <c r="BC153" s="38">
        <f t="shared" si="113"/>
        <v>0</v>
      </c>
      <c r="BD153" s="38">
        <f t="shared" si="114"/>
        <v>1</v>
      </c>
      <c r="BE153" s="38"/>
      <c r="BF153" s="38"/>
      <c r="BG153" s="39">
        <f t="shared" si="115"/>
        <v>0.411860465116279</v>
      </c>
      <c r="BH153" s="39">
        <f t="shared" si="116"/>
        <v>0.3983881520577041</v>
      </c>
      <c r="BI153" s="39">
        <f t="shared" si="117"/>
        <v>0.6311799680421616</v>
      </c>
      <c r="BJ153" s="38"/>
      <c r="BK153" s="38"/>
      <c r="BL153" s="38"/>
      <c r="BM153" s="38">
        <f t="shared" si="118"/>
        <v>-20</v>
      </c>
      <c r="BN153" s="38">
        <f t="shared" si="119"/>
        <v>0</v>
      </c>
      <c r="BO153" s="38">
        <f t="shared" si="120"/>
        <v>1</v>
      </c>
      <c r="BP153" s="38">
        <f t="shared" si="121"/>
        <v>0</v>
      </c>
      <c r="BQ153" s="38">
        <f t="shared" si="122"/>
        <v>0</v>
      </c>
      <c r="BR153" s="38">
        <f t="shared" si="123"/>
        <v>0</v>
      </c>
      <c r="BS153" s="38">
        <f t="shared" si="124"/>
        <v>0</v>
      </c>
      <c r="BT153" s="38">
        <f t="shared" si="125"/>
        <v>0</v>
      </c>
      <c r="BU153" s="38">
        <f t="shared" si="126"/>
        <v>1</v>
      </c>
      <c r="BV153" s="40">
        <f t="shared" si="127"/>
        <v>0</v>
      </c>
      <c r="BW153" s="40">
        <f t="shared" si="128"/>
        <v>5</v>
      </c>
      <c r="BX153" s="40">
        <f t="shared" si="129"/>
        <v>10</v>
      </c>
      <c r="BY153" s="38">
        <f t="shared" si="130"/>
        <v>-3</v>
      </c>
      <c r="BZ153" s="37"/>
      <c r="CA153" s="37"/>
      <c r="CB153" s="37"/>
      <c r="CC153" s="37"/>
      <c r="CD153" s="37"/>
      <c r="CE153" s="37"/>
      <c r="CF153" s="37"/>
      <c r="CG153" s="37"/>
      <c r="CH153" s="37">
        <f t="shared" si="131"/>
        <v>1</v>
      </c>
      <c r="CI153" s="38">
        <f t="shared" si="132"/>
        <v>0</v>
      </c>
      <c r="CJ153" s="38">
        <f t="shared" si="133"/>
        <v>8.8</v>
      </c>
      <c r="CR153" s="38">
        <f t="shared" si="134"/>
        <v>0.47842436859004484</v>
      </c>
      <c r="CS153" s="39">
        <f t="shared" si="135"/>
        <v>-10</v>
      </c>
    </row>
    <row r="154" spans="1:97" ht="12.75">
      <c r="A154" s="4" t="s">
        <v>107</v>
      </c>
      <c r="B154" s="4" t="s">
        <v>2</v>
      </c>
      <c r="C154" s="5" t="s">
        <v>151</v>
      </c>
      <c r="D154" s="4"/>
      <c r="E154" s="4" t="s">
        <v>8</v>
      </c>
      <c r="F154" s="4" t="s">
        <v>152</v>
      </c>
      <c r="G154">
        <v>6.3</v>
      </c>
      <c r="H154">
        <v>-4.6</v>
      </c>
      <c r="I154">
        <v>7.4</v>
      </c>
      <c r="J154">
        <v>6.8</v>
      </c>
      <c r="K154">
        <v>11</v>
      </c>
      <c r="L154">
        <v>12.3</v>
      </c>
      <c r="M154">
        <v>10.6</v>
      </c>
      <c r="N154">
        <v>13.1</v>
      </c>
      <c r="O154">
        <v>15</v>
      </c>
      <c r="P154">
        <v>14</v>
      </c>
      <c r="Q154">
        <v>14.9</v>
      </c>
      <c r="R154">
        <v>16.2</v>
      </c>
      <c r="S154">
        <v>15</v>
      </c>
      <c r="T154">
        <v>16.2</v>
      </c>
      <c r="U154">
        <v>16.6</v>
      </c>
      <c r="V154">
        <v>17.3</v>
      </c>
      <c r="W154">
        <v>15.7</v>
      </c>
      <c r="X154">
        <v>21.4</v>
      </c>
      <c r="Y154">
        <v>12.2</v>
      </c>
      <c r="Z154">
        <v>14.2</v>
      </c>
      <c r="AA154">
        <v>2.9</v>
      </c>
      <c r="AC154" s="38">
        <f t="shared" si="91"/>
        <v>0</v>
      </c>
      <c r="AD154" s="38">
        <f t="shared" si="92"/>
        <v>12.41</v>
      </c>
      <c r="AE154" s="38"/>
      <c r="AF154" s="38">
        <f t="shared" si="93"/>
        <v>0</v>
      </c>
      <c r="AG154" s="38">
        <f t="shared" si="94"/>
        <v>0</v>
      </c>
      <c r="AH154" s="38">
        <f t="shared" si="95"/>
        <v>0</v>
      </c>
      <c r="AI154" s="38">
        <f t="shared" si="96"/>
        <v>0</v>
      </c>
      <c r="AJ154" s="38"/>
      <c r="AK154" s="38">
        <f t="shared" si="97"/>
        <v>0</v>
      </c>
      <c r="AL154" s="38">
        <f t="shared" si="98"/>
        <v>0</v>
      </c>
      <c r="AM154" s="38">
        <f t="shared" si="99"/>
        <v>0</v>
      </c>
      <c r="AN154" s="38">
        <f t="shared" si="100"/>
        <v>0</v>
      </c>
      <c r="AO154" s="38"/>
      <c r="AP154" s="38">
        <f t="shared" si="101"/>
        <v>0</v>
      </c>
      <c r="AQ154" s="38">
        <f t="shared" si="102"/>
        <v>0</v>
      </c>
      <c r="AR154" s="38">
        <f t="shared" si="103"/>
        <v>0</v>
      </c>
      <c r="AS154" s="38">
        <f t="shared" si="104"/>
        <v>0</v>
      </c>
      <c r="AT154" s="38">
        <f t="shared" si="105"/>
        <v>0</v>
      </c>
      <c r="AU154" s="38"/>
      <c r="AV154" s="38">
        <f t="shared" si="106"/>
        <v>1</v>
      </c>
      <c r="AW154" s="38">
        <f t="shared" si="107"/>
        <v>1</v>
      </c>
      <c r="AX154" s="38">
        <f t="shared" si="108"/>
        <v>1</v>
      </c>
      <c r="AY154" s="38">
        <f t="shared" si="109"/>
        <v>1</v>
      </c>
      <c r="AZ154" s="38">
        <f t="shared" si="110"/>
        <v>0</v>
      </c>
      <c r="BA154" s="38">
        <f t="shared" si="111"/>
        <v>0</v>
      </c>
      <c r="BB154" s="38">
        <f t="shared" si="112"/>
        <v>0</v>
      </c>
      <c r="BC154" s="38">
        <f t="shared" si="113"/>
        <v>0</v>
      </c>
      <c r="BD154" s="38">
        <f t="shared" si="114"/>
        <v>4</v>
      </c>
      <c r="BE154" s="38"/>
      <c r="BF154" s="38"/>
      <c r="BG154" s="39">
        <f t="shared" si="115"/>
        <v>0.4562406015037594</v>
      </c>
      <c r="BH154" s="39">
        <f t="shared" si="116"/>
        <v>0.21995080306010537</v>
      </c>
      <c r="BI154" s="39">
        <f t="shared" si="117"/>
        <v>0.4689891289359545</v>
      </c>
      <c r="BJ154" s="38"/>
      <c r="BK154" s="38"/>
      <c r="BL154" s="38"/>
      <c r="BM154" s="38">
        <f t="shared" si="118"/>
        <v>0</v>
      </c>
      <c r="BN154" s="38">
        <f t="shared" si="119"/>
        <v>0</v>
      </c>
      <c r="BO154" s="38">
        <f t="shared" si="120"/>
        <v>0</v>
      </c>
      <c r="BP154" s="38">
        <f t="shared" si="121"/>
        <v>0</v>
      </c>
      <c r="BQ154" s="38">
        <f t="shared" si="122"/>
        <v>0</v>
      </c>
      <c r="BR154" s="38">
        <f t="shared" si="123"/>
        <v>0</v>
      </c>
      <c r="BS154" s="38">
        <f t="shared" si="124"/>
        <v>0</v>
      </c>
      <c r="BT154" s="38">
        <f t="shared" si="125"/>
        <v>0</v>
      </c>
      <c r="BU154" s="38">
        <f t="shared" si="126"/>
        <v>4</v>
      </c>
      <c r="BV154" s="40">
        <f t="shared" si="127"/>
        <v>-1</v>
      </c>
      <c r="BW154" s="40">
        <f t="shared" si="128"/>
        <v>0</v>
      </c>
      <c r="BX154" s="40">
        <f t="shared" si="129"/>
        <v>5</v>
      </c>
      <c r="BY154" s="38">
        <f t="shared" si="130"/>
        <v>8</v>
      </c>
      <c r="BZ154" s="37"/>
      <c r="CA154" s="37"/>
      <c r="CB154" s="37"/>
      <c r="CC154" s="37"/>
      <c r="CD154" s="37"/>
      <c r="CE154" s="37"/>
      <c r="CF154" s="37"/>
      <c r="CG154" s="37"/>
      <c r="CH154" s="37">
        <f t="shared" si="131"/>
        <v>0</v>
      </c>
      <c r="CI154" s="38">
        <f t="shared" si="132"/>
        <v>0</v>
      </c>
      <c r="CJ154" s="38">
        <f t="shared" si="133"/>
        <v>8.549999999999999</v>
      </c>
      <c r="CR154" s="38">
        <f t="shared" si="134"/>
        <v>-0.036217656904362856</v>
      </c>
      <c r="CS154" s="39">
        <f t="shared" si="135"/>
        <v>-10</v>
      </c>
    </row>
    <row r="155" spans="1:97" ht="12.75">
      <c r="A155" s="4" t="s">
        <v>107</v>
      </c>
      <c r="B155" s="4" t="s">
        <v>2</v>
      </c>
      <c r="C155" s="5" t="s">
        <v>151</v>
      </c>
      <c r="D155" s="4"/>
      <c r="E155" s="4" t="s">
        <v>49</v>
      </c>
      <c r="F155" s="4" t="s">
        <v>152</v>
      </c>
      <c r="G155">
        <v>6.3</v>
      </c>
      <c r="H155">
        <v>10.5</v>
      </c>
      <c r="I155">
        <v>9.4</v>
      </c>
      <c r="J155">
        <v>10.8</v>
      </c>
      <c r="K155">
        <v>11.4</v>
      </c>
      <c r="L155">
        <v>12.6</v>
      </c>
      <c r="M155">
        <v>12.8</v>
      </c>
      <c r="N155">
        <v>14.1</v>
      </c>
      <c r="O155">
        <v>15.8</v>
      </c>
      <c r="P155">
        <v>16.5</v>
      </c>
      <c r="Q155">
        <v>17.8</v>
      </c>
      <c r="R155">
        <v>12.3</v>
      </c>
      <c r="S155">
        <v>15.3</v>
      </c>
      <c r="T155">
        <v>18</v>
      </c>
      <c r="U155">
        <v>16.3</v>
      </c>
      <c r="V155">
        <v>11.8</v>
      </c>
      <c r="W155">
        <v>14.4</v>
      </c>
      <c r="X155">
        <v>12.6</v>
      </c>
      <c r="Y155">
        <v>11</v>
      </c>
      <c r="Z155">
        <v>14.7</v>
      </c>
      <c r="AA155">
        <v>8.1</v>
      </c>
      <c r="AC155" s="38">
        <f t="shared" si="91"/>
        <v>0</v>
      </c>
      <c r="AD155" s="38">
        <f t="shared" si="92"/>
        <v>13.310000000000002</v>
      </c>
      <c r="AE155" s="38"/>
      <c r="AF155" s="38">
        <f t="shared" si="93"/>
        <v>0</v>
      </c>
      <c r="AG155" s="38">
        <f t="shared" si="94"/>
        <v>0</v>
      </c>
      <c r="AH155" s="38">
        <f t="shared" si="95"/>
        <v>0</v>
      </c>
      <c r="AI155" s="38">
        <f t="shared" si="96"/>
        <v>0</v>
      </c>
      <c r="AJ155" s="38"/>
      <c r="AK155" s="38">
        <f t="shared" si="97"/>
        <v>0</v>
      </c>
      <c r="AL155" s="38">
        <f t="shared" si="98"/>
        <v>0</v>
      </c>
      <c r="AM155" s="38">
        <f t="shared" si="99"/>
        <v>0</v>
      </c>
      <c r="AN155" s="38">
        <f t="shared" si="100"/>
        <v>0</v>
      </c>
      <c r="AO155" s="38"/>
      <c r="AP155" s="38">
        <f t="shared" si="101"/>
        <v>0</v>
      </c>
      <c r="AQ155" s="38">
        <f t="shared" si="102"/>
        <v>0</v>
      </c>
      <c r="AR155" s="38">
        <f t="shared" si="103"/>
        <v>0</v>
      </c>
      <c r="AS155" s="38">
        <f t="shared" si="104"/>
        <v>0</v>
      </c>
      <c r="AT155" s="38">
        <f t="shared" si="105"/>
        <v>0</v>
      </c>
      <c r="AU155" s="38"/>
      <c r="AV155" s="38">
        <f t="shared" si="106"/>
        <v>1</v>
      </c>
      <c r="AW155" s="38">
        <f t="shared" si="107"/>
        <v>1</v>
      </c>
      <c r="AX155" s="38">
        <f t="shared" si="108"/>
        <v>0</v>
      </c>
      <c r="AY155" s="38">
        <f t="shared" si="109"/>
        <v>0</v>
      </c>
      <c r="AZ155" s="38">
        <f t="shared" si="110"/>
        <v>0</v>
      </c>
      <c r="BA155" s="38">
        <f t="shared" si="111"/>
        <v>0</v>
      </c>
      <c r="BB155" s="38">
        <f t="shared" si="112"/>
        <v>0</v>
      </c>
      <c r="BC155" s="38">
        <f t="shared" si="113"/>
        <v>0</v>
      </c>
      <c r="BD155" s="38">
        <f t="shared" si="114"/>
        <v>2</v>
      </c>
      <c r="BE155" s="38"/>
      <c r="BF155" s="38"/>
      <c r="BG155" s="39">
        <f t="shared" si="115"/>
        <v>0.06857142857142855</v>
      </c>
      <c r="BH155" s="39">
        <f t="shared" si="116"/>
        <v>0.02151142106287332</v>
      </c>
      <c r="BI155" s="39">
        <f t="shared" si="117"/>
        <v>0.1466677233165952</v>
      </c>
      <c r="BJ155" s="38"/>
      <c r="BK155" s="38"/>
      <c r="BL155" s="38"/>
      <c r="BM155" s="38">
        <f t="shared" si="118"/>
        <v>0</v>
      </c>
      <c r="BN155" s="38">
        <f t="shared" si="119"/>
        <v>0</v>
      </c>
      <c r="BO155" s="38">
        <f t="shared" si="120"/>
        <v>0</v>
      </c>
      <c r="BP155" s="38">
        <f t="shared" si="121"/>
        <v>0</v>
      </c>
      <c r="BQ155" s="38">
        <f t="shared" si="122"/>
        <v>0</v>
      </c>
      <c r="BR155" s="38">
        <f t="shared" si="123"/>
        <v>0</v>
      </c>
      <c r="BS155" s="38">
        <f t="shared" si="124"/>
        <v>0</v>
      </c>
      <c r="BT155" s="38">
        <f t="shared" si="125"/>
        <v>0</v>
      </c>
      <c r="BU155" s="38">
        <f t="shared" si="126"/>
        <v>2</v>
      </c>
      <c r="BV155" s="40">
        <f t="shared" si="127"/>
        <v>-1</v>
      </c>
      <c r="BW155" s="40">
        <f t="shared" si="128"/>
        <v>0</v>
      </c>
      <c r="BX155" s="40">
        <f t="shared" si="129"/>
        <v>0</v>
      </c>
      <c r="BY155" s="38">
        <f t="shared" si="130"/>
        <v>1</v>
      </c>
      <c r="BZ155" s="37"/>
      <c r="CA155" s="37"/>
      <c r="CB155" s="37"/>
      <c r="CC155" s="37"/>
      <c r="CD155" s="37"/>
      <c r="CE155" s="37"/>
      <c r="CF155" s="37"/>
      <c r="CG155" s="37"/>
      <c r="CH155" s="37">
        <f t="shared" si="131"/>
        <v>0</v>
      </c>
      <c r="CI155" s="38">
        <f t="shared" si="132"/>
        <v>0</v>
      </c>
      <c r="CJ155" s="38">
        <f t="shared" si="133"/>
        <v>11.399999999999999</v>
      </c>
      <c r="CR155" s="38">
        <f t="shared" si="134"/>
        <v>-0.36001110324851165</v>
      </c>
      <c r="CS155" s="39">
        <f t="shared" si="135"/>
        <v>-10</v>
      </c>
    </row>
    <row r="156" spans="1:97" ht="12.75">
      <c r="A156" s="4" t="s">
        <v>107</v>
      </c>
      <c r="B156" s="4" t="s">
        <v>2</v>
      </c>
      <c r="C156" s="5" t="s">
        <v>153</v>
      </c>
      <c r="D156" s="4"/>
      <c r="E156" s="4" t="s">
        <v>8</v>
      </c>
      <c r="F156" s="4" t="s">
        <v>154</v>
      </c>
      <c r="G156">
        <v>6.3</v>
      </c>
      <c r="I156">
        <v>6.7</v>
      </c>
      <c r="J156">
        <v>12.2</v>
      </c>
      <c r="K156">
        <v>11.3</v>
      </c>
      <c r="L156">
        <v>13.5</v>
      </c>
      <c r="M156">
        <v>13.5</v>
      </c>
      <c r="N156">
        <v>12.5</v>
      </c>
      <c r="O156">
        <v>14.7</v>
      </c>
      <c r="P156">
        <v>13.4</v>
      </c>
      <c r="Q156">
        <v>17.3</v>
      </c>
      <c r="R156">
        <v>15.2</v>
      </c>
      <c r="S156">
        <v>13.2</v>
      </c>
      <c r="T156">
        <v>16.3</v>
      </c>
      <c r="U156">
        <v>13.8</v>
      </c>
      <c r="V156">
        <v>12.7</v>
      </c>
      <c r="W156">
        <v>17.8</v>
      </c>
      <c r="X156">
        <v>15.6</v>
      </c>
      <c r="Y156">
        <v>17</v>
      </c>
      <c r="Z156">
        <v>11.8</v>
      </c>
      <c r="AA156">
        <v>6.7</v>
      </c>
      <c r="AC156" s="38">
        <f t="shared" si="91"/>
        <v>1</v>
      </c>
      <c r="AD156" s="38">
        <f t="shared" si="92"/>
        <v>13.431578947368422</v>
      </c>
      <c r="AE156" s="38"/>
      <c r="AF156" s="38">
        <f t="shared" si="93"/>
        <v>0</v>
      </c>
      <c r="AG156" s="38">
        <f t="shared" si="94"/>
        <v>0</v>
      </c>
      <c r="AH156" s="38">
        <f t="shared" si="95"/>
        <v>0</v>
      </c>
      <c r="AI156" s="38">
        <f t="shared" si="96"/>
        <v>0</v>
      </c>
      <c r="AJ156" s="38"/>
      <c r="AK156" s="38">
        <f t="shared" si="97"/>
        <v>0</v>
      </c>
      <c r="AL156" s="38">
        <f t="shared" si="98"/>
        <v>0</v>
      </c>
      <c r="AM156" s="38">
        <f t="shared" si="99"/>
        <v>0</v>
      </c>
      <c r="AN156" s="38">
        <f t="shared" si="100"/>
        <v>0</v>
      </c>
      <c r="AO156" s="38"/>
      <c r="AP156" s="38">
        <f t="shared" si="101"/>
        <v>0</v>
      </c>
      <c r="AQ156" s="38">
        <f t="shared" si="102"/>
        <v>0</v>
      </c>
      <c r="AR156" s="38">
        <f t="shared" si="103"/>
        <v>0</v>
      </c>
      <c r="AS156" s="38">
        <f t="shared" si="104"/>
        <v>0</v>
      </c>
      <c r="AT156" s="38">
        <f t="shared" si="105"/>
        <v>0</v>
      </c>
      <c r="AU156" s="38"/>
      <c r="AV156" s="38">
        <f t="shared" si="106"/>
        <v>1</v>
      </c>
      <c r="AW156" s="38">
        <f t="shared" si="107"/>
        <v>1</v>
      </c>
      <c r="AX156" s="38">
        <f t="shared" si="108"/>
        <v>1</v>
      </c>
      <c r="AY156" s="38">
        <f t="shared" si="109"/>
        <v>0</v>
      </c>
      <c r="AZ156" s="38">
        <f t="shared" si="110"/>
        <v>1</v>
      </c>
      <c r="BA156" s="38">
        <f t="shared" si="111"/>
        <v>0</v>
      </c>
      <c r="BB156" s="38">
        <f t="shared" si="112"/>
        <v>0</v>
      </c>
      <c r="BC156" s="38">
        <f t="shared" si="113"/>
        <v>0</v>
      </c>
      <c r="BD156" s="38">
        <f t="shared" si="114"/>
        <v>4</v>
      </c>
      <c r="BE156" s="38"/>
      <c r="BF156" s="38"/>
      <c r="BG156" s="39">
        <f t="shared" si="115"/>
        <v>0.12385964912280706</v>
      </c>
      <c r="BH156" s="39">
        <f t="shared" si="116"/>
        <v>0.05286841340452662</v>
      </c>
      <c r="BI156" s="39">
        <f t="shared" si="117"/>
        <v>0.22993132323484466</v>
      </c>
      <c r="BJ156" s="38"/>
      <c r="BK156" s="38"/>
      <c r="BL156" s="38"/>
      <c r="BM156" s="38">
        <f t="shared" si="118"/>
        <v>-2</v>
      </c>
      <c r="BN156" s="38">
        <f t="shared" si="119"/>
        <v>0</v>
      </c>
      <c r="BO156" s="38">
        <f t="shared" si="120"/>
        <v>0</v>
      </c>
      <c r="BP156" s="38">
        <f t="shared" si="121"/>
        <v>0</v>
      </c>
      <c r="BQ156" s="38">
        <f t="shared" si="122"/>
        <v>0</v>
      </c>
      <c r="BR156" s="38">
        <f t="shared" si="123"/>
        <v>0</v>
      </c>
      <c r="BS156" s="38">
        <f t="shared" si="124"/>
        <v>0</v>
      </c>
      <c r="BT156" s="38">
        <f t="shared" si="125"/>
        <v>0</v>
      </c>
      <c r="BU156" s="38">
        <f t="shared" si="126"/>
        <v>4</v>
      </c>
      <c r="BV156" s="40">
        <f t="shared" si="127"/>
        <v>-1</v>
      </c>
      <c r="BW156" s="40">
        <f t="shared" si="128"/>
        <v>0</v>
      </c>
      <c r="BX156" s="40">
        <f t="shared" si="129"/>
        <v>0</v>
      </c>
      <c r="BY156" s="38">
        <f t="shared" si="130"/>
        <v>1</v>
      </c>
      <c r="BZ156" s="37"/>
      <c r="CA156" s="37"/>
      <c r="CB156" s="37"/>
      <c r="CC156" s="37"/>
      <c r="CD156" s="37"/>
      <c r="CE156" s="37"/>
      <c r="CF156" s="37"/>
      <c r="CG156" s="37"/>
      <c r="CH156" s="37">
        <f t="shared" si="131"/>
        <v>0</v>
      </c>
      <c r="CI156" s="38">
        <f t="shared" si="132"/>
        <v>0</v>
      </c>
      <c r="CJ156" s="38">
        <f t="shared" si="133"/>
        <v>9.25</v>
      </c>
      <c r="CR156" s="38">
        <f t="shared" si="134"/>
        <v>-0.15628222459619115</v>
      </c>
      <c r="CS156" s="39">
        <f t="shared" si="135"/>
        <v>-10</v>
      </c>
    </row>
    <row r="157" spans="1:97" ht="12.75">
      <c r="A157" s="4" t="s">
        <v>107</v>
      </c>
      <c r="B157" s="4" t="s">
        <v>2</v>
      </c>
      <c r="C157" s="5" t="s">
        <v>153</v>
      </c>
      <c r="D157" s="4"/>
      <c r="E157" s="4" t="s">
        <v>49</v>
      </c>
      <c r="F157" s="4" t="s">
        <v>154</v>
      </c>
      <c r="G157">
        <v>6.3</v>
      </c>
      <c r="H157">
        <v>14</v>
      </c>
      <c r="I157">
        <v>5.8</v>
      </c>
      <c r="J157">
        <v>7.6</v>
      </c>
      <c r="K157">
        <v>13.2</v>
      </c>
      <c r="L157">
        <v>11.9</v>
      </c>
      <c r="M157">
        <v>13.2</v>
      </c>
      <c r="N157">
        <v>13.7</v>
      </c>
      <c r="O157">
        <v>17.3</v>
      </c>
      <c r="P157">
        <v>12.5</v>
      </c>
      <c r="Q157">
        <v>14</v>
      </c>
      <c r="R157">
        <v>15.4</v>
      </c>
      <c r="S157">
        <v>14.8</v>
      </c>
      <c r="T157">
        <v>16.9</v>
      </c>
      <c r="U157">
        <v>14</v>
      </c>
      <c r="V157">
        <v>14.9</v>
      </c>
      <c r="W157">
        <v>16.6</v>
      </c>
      <c r="X157">
        <v>18.2</v>
      </c>
      <c r="Y157">
        <v>16</v>
      </c>
      <c r="Z157">
        <v>8.9</v>
      </c>
      <c r="AA157">
        <v>8.1</v>
      </c>
      <c r="AC157" s="38">
        <f t="shared" si="91"/>
        <v>0</v>
      </c>
      <c r="AD157" s="38">
        <f t="shared" si="92"/>
        <v>13.35</v>
      </c>
      <c r="AE157" s="38"/>
      <c r="AF157" s="38">
        <f t="shared" si="93"/>
        <v>0</v>
      </c>
      <c r="AG157" s="38">
        <f t="shared" si="94"/>
        <v>0</v>
      </c>
      <c r="AH157" s="38">
        <f t="shared" si="95"/>
        <v>0</v>
      </c>
      <c r="AI157" s="38">
        <f t="shared" si="96"/>
        <v>0</v>
      </c>
      <c r="AJ157" s="38"/>
      <c r="AK157" s="38">
        <f t="shared" si="97"/>
        <v>0</v>
      </c>
      <c r="AL157" s="38">
        <f t="shared" si="98"/>
        <v>0</v>
      </c>
      <c r="AM157" s="38">
        <f t="shared" si="99"/>
        <v>0</v>
      </c>
      <c r="AN157" s="38">
        <f t="shared" si="100"/>
        <v>0</v>
      </c>
      <c r="AO157" s="38"/>
      <c r="AP157" s="38">
        <f t="shared" si="101"/>
        <v>0</v>
      </c>
      <c r="AQ157" s="38">
        <f t="shared" si="102"/>
        <v>0</v>
      </c>
      <c r="AR157" s="38">
        <f t="shared" si="103"/>
        <v>0</v>
      </c>
      <c r="AS157" s="38">
        <f t="shared" si="104"/>
        <v>0</v>
      </c>
      <c r="AT157" s="38">
        <f t="shared" si="105"/>
        <v>0</v>
      </c>
      <c r="AU157" s="38"/>
      <c r="AV157" s="38">
        <f t="shared" si="106"/>
        <v>1</v>
      </c>
      <c r="AW157" s="38">
        <f t="shared" si="107"/>
        <v>1</v>
      </c>
      <c r="AX157" s="38">
        <f t="shared" si="108"/>
        <v>1</v>
      </c>
      <c r="AY157" s="38">
        <f t="shared" si="109"/>
        <v>1</v>
      </c>
      <c r="AZ157" s="38">
        <f t="shared" si="110"/>
        <v>0</v>
      </c>
      <c r="BA157" s="38">
        <f t="shared" si="111"/>
        <v>0</v>
      </c>
      <c r="BB157" s="38">
        <f t="shared" si="112"/>
        <v>0</v>
      </c>
      <c r="BC157" s="38">
        <f t="shared" si="113"/>
        <v>0</v>
      </c>
      <c r="BD157" s="38">
        <f t="shared" si="114"/>
        <v>4</v>
      </c>
      <c r="BE157" s="38"/>
      <c r="BF157" s="38"/>
      <c r="BG157" s="39">
        <f t="shared" si="115"/>
        <v>0.155639097744361</v>
      </c>
      <c r="BH157" s="39">
        <f t="shared" si="116"/>
        <v>0.07331776713186186</v>
      </c>
      <c r="BI157" s="39">
        <f t="shared" si="117"/>
        <v>0.27077253762496273</v>
      </c>
      <c r="BJ157" s="38"/>
      <c r="BK157" s="38"/>
      <c r="BL157" s="38"/>
      <c r="BM157" s="38">
        <f t="shared" si="118"/>
        <v>0</v>
      </c>
      <c r="BN157" s="38">
        <f t="shared" si="119"/>
        <v>0</v>
      </c>
      <c r="BO157" s="38">
        <f t="shared" si="120"/>
        <v>0</v>
      </c>
      <c r="BP157" s="38">
        <f t="shared" si="121"/>
        <v>0</v>
      </c>
      <c r="BQ157" s="38">
        <f t="shared" si="122"/>
        <v>0</v>
      </c>
      <c r="BR157" s="38">
        <f t="shared" si="123"/>
        <v>0</v>
      </c>
      <c r="BS157" s="38">
        <f t="shared" si="124"/>
        <v>0</v>
      </c>
      <c r="BT157" s="38">
        <f t="shared" si="125"/>
        <v>0</v>
      </c>
      <c r="BU157" s="38">
        <f t="shared" si="126"/>
        <v>4</v>
      </c>
      <c r="BV157" s="40">
        <f t="shared" si="127"/>
        <v>-1</v>
      </c>
      <c r="BW157" s="40">
        <f t="shared" si="128"/>
        <v>0</v>
      </c>
      <c r="BX157" s="40">
        <f t="shared" si="129"/>
        <v>5</v>
      </c>
      <c r="BY157" s="38">
        <f t="shared" si="130"/>
        <v>8</v>
      </c>
      <c r="BZ157" s="37"/>
      <c r="CA157" s="37"/>
      <c r="CB157" s="37"/>
      <c r="CC157" s="37"/>
      <c r="CD157" s="37"/>
      <c r="CE157" s="37"/>
      <c r="CF157" s="37"/>
      <c r="CG157" s="37"/>
      <c r="CH157" s="37">
        <f t="shared" si="131"/>
        <v>0</v>
      </c>
      <c r="CI157" s="38">
        <f t="shared" si="132"/>
        <v>0</v>
      </c>
      <c r="CJ157" s="38">
        <f t="shared" si="133"/>
        <v>8.5</v>
      </c>
      <c r="CR157" s="38">
        <f t="shared" si="134"/>
        <v>-0.12033041920802709</v>
      </c>
      <c r="CS157" s="39">
        <f t="shared" si="135"/>
        <v>-10</v>
      </c>
    </row>
    <row r="158" spans="1:97" ht="12.75">
      <c r="A158" s="4" t="s">
        <v>107</v>
      </c>
      <c r="B158" s="4" t="s">
        <v>2</v>
      </c>
      <c r="C158" s="5" t="s">
        <v>155</v>
      </c>
      <c r="D158" s="4"/>
      <c r="E158" s="4" t="s">
        <v>8</v>
      </c>
      <c r="F158" s="4" t="s">
        <v>156</v>
      </c>
      <c r="G158">
        <v>6.3</v>
      </c>
      <c r="I158">
        <v>4.5</v>
      </c>
      <c r="J158">
        <v>8.6</v>
      </c>
      <c r="K158">
        <v>9.4</v>
      </c>
      <c r="L158">
        <v>9.5</v>
      </c>
      <c r="M158">
        <v>7.8</v>
      </c>
      <c r="N158">
        <v>13.3</v>
      </c>
      <c r="O158">
        <v>9.8</v>
      </c>
      <c r="P158">
        <v>14.3</v>
      </c>
      <c r="Q158">
        <v>15.4</v>
      </c>
      <c r="R158">
        <v>13.9</v>
      </c>
      <c r="S158">
        <v>14.8</v>
      </c>
      <c r="T158">
        <v>15</v>
      </c>
      <c r="U158">
        <v>20.7</v>
      </c>
      <c r="V158">
        <v>21.1</v>
      </c>
      <c r="W158">
        <v>19.1</v>
      </c>
      <c r="X158">
        <v>19.3</v>
      </c>
      <c r="Y158">
        <v>15.4</v>
      </c>
      <c r="Z158">
        <v>12.6</v>
      </c>
      <c r="AA158">
        <v>5.2</v>
      </c>
      <c r="AC158" s="38">
        <f t="shared" si="91"/>
        <v>1</v>
      </c>
      <c r="AD158" s="38">
        <f t="shared" si="92"/>
        <v>13.142105263157895</v>
      </c>
      <c r="AE158" s="38"/>
      <c r="AF158" s="38">
        <f t="shared" si="93"/>
        <v>0</v>
      </c>
      <c r="AG158" s="38">
        <f t="shared" si="94"/>
        <v>0</v>
      </c>
      <c r="AH158" s="38">
        <f t="shared" si="95"/>
        <v>0</v>
      </c>
      <c r="AI158" s="38">
        <f t="shared" si="96"/>
        <v>0</v>
      </c>
      <c r="AJ158" s="38"/>
      <c r="AK158" s="38">
        <f t="shared" si="97"/>
        <v>0</v>
      </c>
      <c r="AL158" s="38">
        <f t="shared" si="98"/>
        <v>0</v>
      </c>
      <c r="AM158" s="38">
        <f t="shared" si="99"/>
        <v>0</v>
      </c>
      <c r="AN158" s="38">
        <f t="shared" si="100"/>
        <v>0</v>
      </c>
      <c r="AO158" s="38"/>
      <c r="AP158" s="38">
        <f t="shared" si="101"/>
        <v>0</v>
      </c>
      <c r="AQ158" s="38">
        <f t="shared" si="102"/>
        <v>0</v>
      </c>
      <c r="AR158" s="38">
        <f t="shared" si="103"/>
        <v>0</v>
      </c>
      <c r="AS158" s="38">
        <f t="shared" si="104"/>
        <v>0</v>
      </c>
      <c r="AT158" s="38">
        <f t="shared" si="105"/>
        <v>0</v>
      </c>
      <c r="AU158" s="38"/>
      <c r="AV158" s="38">
        <f t="shared" si="106"/>
        <v>1</v>
      </c>
      <c r="AW158" s="38">
        <f t="shared" si="107"/>
        <v>1</v>
      </c>
      <c r="AX158" s="38">
        <f t="shared" si="108"/>
        <v>1</v>
      </c>
      <c r="AY158" s="38">
        <f t="shared" si="109"/>
        <v>1</v>
      </c>
      <c r="AZ158" s="38">
        <f t="shared" si="110"/>
        <v>0</v>
      </c>
      <c r="BA158" s="38">
        <f t="shared" si="111"/>
        <v>0</v>
      </c>
      <c r="BB158" s="38">
        <f t="shared" si="112"/>
        <v>0</v>
      </c>
      <c r="BC158" s="38">
        <f t="shared" si="113"/>
        <v>0</v>
      </c>
      <c r="BD158" s="38">
        <f t="shared" si="114"/>
        <v>4</v>
      </c>
      <c r="BE158" s="38"/>
      <c r="BF158" s="38"/>
      <c r="BG158" s="39">
        <f t="shared" si="115"/>
        <v>0.4566666666666668</v>
      </c>
      <c r="BH158" s="39">
        <f t="shared" si="116"/>
        <v>0.27147631376715975</v>
      </c>
      <c r="BI158" s="39">
        <f t="shared" si="117"/>
        <v>0.5210338892693639</v>
      </c>
      <c r="BJ158" s="38"/>
      <c r="BK158" s="38"/>
      <c r="BL158" s="38"/>
      <c r="BM158" s="38">
        <f t="shared" si="118"/>
        <v>-2</v>
      </c>
      <c r="BN158" s="38">
        <f t="shared" si="119"/>
        <v>0</v>
      </c>
      <c r="BO158" s="38">
        <f t="shared" si="120"/>
        <v>0</v>
      </c>
      <c r="BP158" s="38">
        <f t="shared" si="121"/>
        <v>0</v>
      </c>
      <c r="BQ158" s="38">
        <f t="shared" si="122"/>
        <v>0</v>
      </c>
      <c r="BR158" s="38">
        <f t="shared" si="123"/>
        <v>0</v>
      </c>
      <c r="BS158" s="38">
        <f t="shared" si="124"/>
        <v>0</v>
      </c>
      <c r="BT158" s="38">
        <f t="shared" si="125"/>
        <v>0</v>
      </c>
      <c r="BU158" s="38">
        <f t="shared" si="126"/>
        <v>4</v>
      </c>
      <c r="BV158" s="40">
        <f t="shared" si="127"/>
        <v>-1</v>
      </c>
      <c r="BW158" s="40">
        <f t="shared" si="128"/>
        <v>5</v>
      </c>
      <c r="BX158" s="40">
        <f t="shared" si="129"/>
        <v>10</v>
      </c>
      <c r="BY158" s="38">
        <f t="shared" si="130"/>
        <v>16</v>
      </c>
      <c r="BZ158" s="37"/>
      <c r="CA158" s="37"/>
      <c r="CB158" s="37"/>
      <c r="CC158" s="37"/>
      <c r="CD158" s="37"/>
      <c r="CE158" s="37"/>
      <c r="CF158" s="37"/>
      <c r="CG158" s="37"/>
      <c r="CH158" s="37">
        <f t="shared" si="131"/>
        <v>0</v>
      </c>
      <c r="CI158" s="38">
        <f t="shared" si="132"/>
        <v>0</v>
      </c>
      <c r="CJ158" s="38">
        <f t="shared" si="133"/>
        <v>8.9</v>
      </c>
      <c r="CR158" s="38">
        <f t="shared" si="134"/>
        <v>0.2910871199167637</v>
      </c>
      <c r="CS158" s="39">
        <f t="shared" si="135"/>
        <v>-10</v>
      </c>
    </row>
    <row r="159" spans="1:97" ht="12.75">
      <c r="A159" s="4" t="s">
        <v>107</v>
      </c>
      <c r="B159" s="4" t="s">
        <v>2</v>
      </c>
      <c r="C159" s="5" t="s">
        <v>155</v>
      </c>
      <c r="D159" s="4"/>
      <c r="E159" s="4" t="s">
        <v>49</v>
      </c>
      <c r="F159" s="4" t="s">
        <v>156</v>
      </c>
      <c r="G159">
        <v>6.3</v>
      </c>
      <c r="H159">
        <v>9.1</v>
      </c>
      <c r="I159">
        <v>4.4</v>
      </c>
      <c r="J159">
        <v>10.1</v>
      </c>
      <c r="K159">
        <v>9</v>
      </c>
      <c r="L159">
        <v>9.1</v>
      </c>
      <c r="M159">
        <v>9.2</v>
      </c>
      <c r="N159">
        <v>13.3</v>
      </c>
      <c r="O159">
        <v>14.2</v>
      </c>
      <c r="P159">
        <v>14.7</v>
      </c>
      <c r="Q159">
        <v>13</v>
      </c>
      <c r="R159">
        <v>14.1</v>
      </c>
      <c r="S159">
        <v>13.7</v>
      </c>
      <c r="T159">
        <v>15.9</v>
      </c>
      <c r="U159">
        <v>20.1</v>
      </c>
      <c r="V159">
        <v>17.5</v>
      </c>
      <c r="W159">
        <v>16.2</v>
      </c>
      <c r="X159">
        <v>18.6</v>
      </c>
      <c r="Y159">
        <v>16</v>
      </c>
      <c r="Z159">
        <v>14.7</v>
      </c>
      <c r="AA159">
        <v>9.9</v>
      </c>
      <c r="AC159" s="38">
        <f t="shared" si="91"/>
        <v>0</v>
      </c>
      <c r="AD159" s="38">
        <f t="shared" si="92"/>
        <v>13.139999999999997</v>
      </c>
      <c r="AE159" s="38"/>
      <c r="AF159" s="38">
        <f t="shared" si="93"/>
        <v>0</v>
      </c>
      <c r="AG159" s="38">
        <f t="shared" si="94"/>
        <v>0</v>
      </c>
      <c r="AH159" s="38">
        <f t="shared" si="95"/>
        <v>0</v>
      </c>
      <c r="AI159" s="38">
        <f t="shared" si="96"/>
        <v>0</v>
      </c>
      <c r="AJ159" s="38"/>
      <c r="AK159" s="38">
        <f t="shared" si="97"/>
        <v>0</v>
      </c>
      <c r="AL159" s="38">
        <f t="shared" si="98"/>
        <v>0</v>
      </c>
      <c r="AM159" s="38">
        <f t="shared" si="99"/>
        <v>0</v>
      </c>
      <c r="AN159" s="38">
        <f t="shared" si="100"/>
        <v>0</v>
      </c>
      <c r="AO159" s="38"/>
      <c r="AP159" s="38">
        <f t="shared" si="101"/>
        <v>0</v>
      </c>
      <c r="AQ159" s="38">
        <f t="shared" si="102"/>
        <v>0</v>
      </c>
      <c r="AR159" s="38">
        <f t="shared" si="103"/>
        <v>0</v>
      </c>
      <c r="AS159" s="38">
        <f t="shared" si="104"/>
        <v>0</v>
      </c>
      <c r="AT159" s="38">
        <f t="shared" si="105"/>
        <v>0</v>
      </c>
      <c r="AU159" s="38"/>
      <c r="AV159" s="38">
        <f t="shared" si="106"/>
        <v>1</v>
      </c>
      <c r="AW159" s="38">
        <f t="shared" si="107"/>
        <v>1</v>
      </c>
      <c r="AX159" s="38">
        <f t="shared" si="108"/>
        <v>1</v>
      </c>
      <c r="AY159" s="38">
        <f t="shared" si="109"/>
        <v>1</v>
      </c>
      <c r="AZ159" s="38">
        <f t="shared" si="110"/>
        <v>0</v>
      </c>
      <c r="BA159" s="38">
        <f t="shared" si="111"/>
        <v>0</v>
      </c>
      <c r="BB159" s="38">
        <f t="shared" si="112"/>
        <v>0</v>
      </c>
      <c r="BC159" s="38">
        <f t="shared" si="113"/>
        <v>0</v>
      </c>
      <c r="BD159" s="38">
        <f t="shared" si="114"/>
        <v>4</v>
      </c>
      <c r="BE159" s="38"/>
      <c r="BF159" s="38"/>
      <c r="BG159" s="39">
        <f t="shared" si="115"/>
        <v>0.45909774436090217</v>
      </c>
      <c r="BH159" s="39">
        <f t="shared" si="116"/>
        <v>0.4814464474505487</v>
      </c>
      <c r="BI159" s="39">
        <f t="shared" si="117"/>
        <v>0.6938634213233529</v>
      </c>
      <c r="BJ159" s="38"/>
      <c r="BK159" s="38"/>
      <c r="BL159" s="38"/>
      <c r="BM159" s="38">
        <f t="shared" si="118"/>
        <v>0</v>
      </c>
      <c r="BN159" s="38">
        <f t="shared" si="119"/>
        <v>0</v>
      </c>
      <c r="BO159" s="38">
        <f t="shared" si="120"/>
        <v>0</v>
      </c>
      <c r="BP159" s="38">
        <f t="shared" si="121"/>
        <v>0</v>
      </c>
      <c r="BQ159" s="38">
        <f t="shared" si="122"/>
        <v>0</v>
      </c>
      <c r="BR159" s="38">
        <f t="shared" si="123"/>
        <v>0</v>
      </c>
      <c r="BS159" s="38">
        <f t="shared" si="124"/>
        <v>0</v>
      </c>
      <c r="BT159" s="38">
        <f t="shared" si="125"/>
        <v>0</v>
      </c>
      <c r="BU159" s="38">
        <f t="shared" si="126"/>
        <v>4</v>
      </c>
      <c r="BV159" s="40">
        <f t="shared" si="127"/>
        <v>-1</v>
      </c>
      <c r="BW159" s="40">
        <f t="shared" si="128"/>
        <v>5</v>
      </c>
      <c r="BX159" s="40">
        <f t="shared" si="129"/>
        <v>10</v>
      </c>
      <c r="BY159" s="38">
        <f t="shared" si="130"/>
        <v>18</v>
      </c>
      <c r="BZ159" s="37"/>
      <c r="CA159" s="37"/>
      <c r="CB159" s="37"/>
      <c r="CC159" s="37"/>
      <c r="CD159" s="37"/>
      <c r="CE159" s="37"/>
      <c r="CF159" s="37"/>
      <c r="CG159" s="37"/>
      <c r="CH159" s="37">
        <f t="shared" si="131"/>
        <v>0</v>
      </c>
      <c r="CI159" s="38">
        <f t="shared" si="132"/>
        <v>0</v>
      </c>
      <c r="CJ159" s="38">
        <f t="shared" si="133"/>
        <v>12.3</v>
      </c>
      <c r="CR159" s="38">
        <f t="shared" si="134"/>
        <v>0.4605068342584577</v>
      </c>
      <c r="CS159" s="39">
        <f t="shared" si="135"/>
        <v>-10</v>
      </c>
    </row>
    <row r="160" spans="1:97" ht="12.75">
      <c r="A160" s="4" t="s">
        <v>107</v>
      </c>
      <c r="B160" s="4" t="s">
        <v>2</v>
      </c>
      <c r="C160" s="5" t="s">
        <v>157</v>
      </c>
      <c r="D160" s="4"/>
      <c r="E160" s="4" t="s">
        <v>8</v>
      </c>
      <c r="F160" s="4" t="s">
        <v>158</v>
      </c>
      <c r="G160">
        <v>6.3</v>
      </c>
      <c r="I160">
        <v>4</v>
      </c>
      <c r="J160">
        <v>7.6</v>
      </c>
      <c r="K160">
        <v>6.1</v>
      </c>
      <c r="L160">
        <v>11.6</v>
      </c>
      <c r="M160">
        <v>10.4</v>
      </c>
      <c r="N160">
        <v>10.5</v>
      </c>
      <c r="O160">
        <v>12.2</v>
      </c>
      <c r="P160">
        <v>14.8</v>
      </c>
      <c r="Q160">
        <v>15.2</v>
      </c>
      <c r="R160">
        <v>13.6</v>
      </c>
      <c r="S160">
        <v>14.3</v>
      </c>
      <c r="T160">
        <v>15.1</v>
      </c>
      <c r="U160">
        <v>16.7</v>
      </c>
      <c r="V160">
        <v>16.7</v>
      </c>
      <c r="W160">
        <v>18.5</v>
      </c>
      <c r="X160">
        <v>21.2</v>
      </c>
      <c r="Y160">
        <v>15.2</v>
      </c>
      <c r="Z160">
        <v>7.5</v>
      </c>
      <c r="AA160">
        <v>3.3</v>
      </c>
      <c r="AC160" s="38">
        <f t="shared" si="91"/>
        <v>1</v>
      </c>
      <c r="AD160" s="38">
        <f t="shared" si="92"/>
        <v>12.342105263157892</v>
      </c>
      <c r="AE160" s="38"/>
      <c r="AF160" s="38">
        <f t="shared" si="93"/>
        <v>0</v>
      </c>
      <c r="AG160" s="38">
        <f t="shared" si="94"/>
        <v>0</v>
      </c>
      <c r="AH160" s="38">
        <f t="shared" si="95"/>
        <v>0</v>
      </c>
      <c r="AI160" s="38">
        <f t="shared" si="96"/>
        <v>0</v>
      </c>
      <c r="AJ160" s="38"/>
      <c r="AK160" s="38">
        <f t="shared" si="97"/>
        <v>0</v>
      </c>
      <c r="AL160" s="38">
        <f t="shared" si="98"/>
        <v>0</v>
      </c>
      <c r="AM160" s="38">
        <f t="shared" si="99"/>
        <v>0</v>
      </c>
      <c r="AN160" s="38">
        <f t="shared" si="100"/>
        <v>0</v>
      </c>
      <c r="AO160" s="38"/>
      <c r="AP160" s="38">
        <f t="shared" si="101"/>
        <v>0</v>
      </c>
      <c r="AQ160" s="38">
        <f t="shared" si="102"/>
        <v>0</v>
      </c>
      <c r="AR160" s="38">
        <f t="shared" si="103"/>
        <v>0</v>
      </c>
      <c r="AS160" s="38">
        <f t="shared" si="104"/>
        <v>0</v>
      </c>
      <c r="AT160" s="38">
        <f t="shared" si="105"/>
        <v>0</v>
      </c>
      <c r="AU160" s="38"/>
      <c r="AV160" s="38">
        <f t="shared" si="106"/>
        <v>1</v>
      </c>
      <c r="AW160" s="38">
        <f t="shared" si="107"/>
        <v>1</v>
      </c>
      <c r="AX160" s="38">
        <f t="shared" si="108"/>
        <v>1</v>
      </c>
      <c r="AY160" s="38">
        <f t="shared" si="109"/>
        <v>1</v>
      </c>
      <c r="AZ160" s="38">
        <f t="shared" si="110"/>
        <v>0</v>
      </c>
      <c r="BA160" s="38">
        <f t="shared" si="111"/>
        <v>0</v>
      </c>
      <c r="BB160" s="38">
        <f t="shared" si="112"/>
        <v>0</v>
      </c>
      <c r="BC160" s="38">
        <f t="shared" si="113"/>
        <v>0</v>
      </c>
      <c r="BD160" s="38">
        <f t="shared" si="114"/>
        <v>4</v>
      </c>
      <c r="BE160" s="38"/>
      <c r="BF160" s="38"/>
      <c r="BG160" s="39">
        <f t="shared" si="115"/>
        <v>0.33807017543859647</v>
      </c>
      <c r="BH160" s="39">
        <f t="shared" si="116"/>
        <v>0.15019406606011917</v>
      </c>
      <c r="BI160" s="39">
        <f t="shared" si="117"/>
        <v>0.387548791844484</v>
      </c>
      <c r="BJ160" s="38"/>
      <c r="BK160" s="38"/>
      <c r="BL160" s="38"/>
      <c r="BM160" s="38">
        <f t="shared" si="118"/>
        <v>-2</v>
      </c>
      <c r="BN160" s="38">
        <f t="shared" si="119"/>
        <v>0</v>
      </c>
      <c r="BO160" s="38">
        <f t="shared" si="120"/>
        <v>0</v>
      </c>
      <c r="BP160" s="38">
        <f t="shared" si="121"/>
        <v>0</v>
      </c>
      <c r="BQ160" s="38">
        <f t="shared" si="122"/>
        <v>0</v>
      </c>
      <c r="BR160" s="38">
        <f t="shared" si="123"/>
        <v>0</v>
      </c>
      <c r="BS160" s="38">
        <f t="shared" si="124"/>
        <v>0</v>
      </c>
      <c r="BT160" s="38">
        <f t="shared" si="125"/>
        <v>0</v>
      </c>
      <c r="BU160" s="38">
        <f t="shared" si="126"/>
        <v>4</v>
      </c>
      <c r="BV160" s="40">
        <f t="shared" si="127"/>
        <v>-1</v>
      </c>
      <c r="BW160" s="40">
        <f t="shared" si="128"/>
        <v>0</v>
      </c>
      <c r="BX160" s="40">
        <f t="shared" si="129"/>
        <v>5</v>
      </c>
      <c r="BY160" s="38">
        <f t="shared" si="130"/>
        <v>6</v>
      </c>
      <c r="BZ160" s="37"/>
      <c r="CA160" s="37"/>
      <c r="CB160" s="37"/>
      <c r="CC160" s="37"/>
      <c r="CD160" s="37"/>
      <c r="CE160" s="37"/>
      <c r="CF160" s="37"/>
      <c r="CG160" s="37"/>
      <c r="CH160" s="37">
        <f t="shared" si="131"/>
        <v>0</v>
      </c>
      <c r="CI160" s="38">
        <f t="shared" si="132"/>
        <v>0</v>
      </c>
      <c r="CJ160" s="38">
        <f t="shared" si="133"/>
        <v>5.4</v>
      </c>
      <c r="CR160" s="38">
        <f t="shared" si="134"/>
        <v>0.02271310300635619</v>
      </c>
      <c r="CS160" s="39">
        <f t="shared" si="135"/>
        <v>-10</v>
      </c>
    </row>
    <row r="161" spans="1:97" ht="12.75">
      <c r="A161" s="4" t="s">
        <v>107</v>
      </c>
      <c r="B161" s="4" t="s">
        <v>2</v>
      </c>
      <c r="C161" s="5" t="s">
        <v>157</v>
      </c>
      <c r="D161" s="4"/>
      <c r="E161" s="4" t="s">
        <v>49</v>
      </c>
      <c r="F161" s="4" t="s">
        <v>158</v>
      </c>
      <c r="G161">
        <v>6.3</v>
      </c>
      <c r="H161">
        <v>15.7</v>
      </c>
      <c r="I161">
        <v>13</v>
      </c>
      <c r="J161">
        <v>3.2</v>
      </c>
      <c r="K161">
        <v>12.2</v>
      </c>
      <c r="L161">
        <v>10.8</v>
      </c>
      <c r="M161">
        <v>15.1</v>
      </c>
      <c r="N161">
        <v>12.2</v>
      </c>
      <c r="O161">
        <v>13.8</v>
      </c>
      <c r="P161">
        <v>15</v>
      </c>
      <c r="Q161">
        <v>12.3</v>
      </c>
      <c r="R161">
        <v>17.3</v>
      </c>
      <c r="S161">
        <v>15.8</v>
      </c>
      <c r="T161">
        <v>13.5</v>
      </c>
      <c r="U161">
        <v>15.8</v>
      </c>
      <c r="V161">
        <v>14.4</v>
      </c>
      <c r="W161">
        <v>18.9</v>
      </c>
      <c r="X161">
        <v>16.8</v>
      </c>
      <c r="Y161">
        <v>10.3</v>
      </c>
      <c r="Z161">
        <v>10</v>
      </c>
      <c r="AA161">
        <v>9.1</v>
      </c>
      <c r="AC161" s="38">
        <f t="shared" si="91"/>
        <v>0</v>
      </c>
      <c r="AD161" s="38">
        <f t="shared" si="92"/>
        <v>13.260000000000002</v>
      </c>
      <c r="AE161" s="38"/>
      <c r="AF161" s="38">
        <f t="shared" si="93"/>
        <v>0</v>
      </c>
      <c r="AG161" s="38">
        <f t="shared" si="94"/>
        <v>0</v>
      </c>
      <c r="AH161" s="38">
        <f t="shared" si="95"/>
        <v>0</v>
      </c>
      <c r="AI161" s="38">
        <f t="shared" si="96"/>
        <v>0</v>
      </c>
      <c r="AJ161" s="38"/>
      <c r="AK161" s="38">
        <f t="shared" si="97"/>
        <v>0</v>
      </c>
      <c r="AL161" s="38">
        <f t="shared" si="98"/>
        <v>0</v>
      </c>
      <c r="AM161" s="38">
        <f t="shared" si="99"/>
        <v>0</v>
      </c>
      <c r="AN161" s="38">
        <f t="shared" si="100"/>
        <v>0</v>
      </c>
      <c r="AO161" s="38"/>
      <c r="AP161" s="38">
        <f t="shared" si="101"/>
        <v>0</v>
      </c>
      <c r="AQ161" s="38">
        <f t="shared" si="102"/>
        <v>0</v>
      </c>
      <c r="AR161" s="38">
        <f t="shared" si="103"/>
        <v>0</v>
      </c>
      <c r="AS161" s="38">
        <f t="shared" si="104"/>
        <v>0</v>
      </c>
      <c r="AT161" s="38">
        <f t="shared" si="105"/>
        <v>0</v>
      </c>
      <c r="AU161" s="38"/>
      <c r="AV161" s="38">
        <f t="shared" si="106"/>
        <v>1</v>
      </c>
      <c r="AW161" s="38">
        <f t="shared" si="107"/>
        <v>1</v>
      </c>
      <c r="AX161" s="38">
        <f t="shared" si="108"/>
        <v>1</v>
      </c>
      <c r="AY161" s="38">
        <f t="shared" si="109"/>
        <v>1</v>
      </c>
      <c r="AZ161" s="38">
        <f t="shared" si="110"/>
        <v>0</v>
      </c>
      <c r="BA161" s="38">
        <f t="shared" si="111"/>
        <v>0</v>
      </c>
      <c r="BB161" s="38">
        <f t="shared" si="112"/>
        <v>0</v>
      </c>
      <c r="BC161" s="38">
        <f t="shared" si="113"/>
        <v>0</v>
      </c>
      <c r="BD161" s="38">
        <f t="shared" si="114"/>
        <v>4</v>
      </c>
      <c r="BE161" s="38"/>
      <c r="BF161" s="38"/>
      <c r="BG161" s="39">
        <f t="shared" si="115"/>
        <v>0.07804511278195493</v>
      </c>
      <c r="BH161" s="39">
        <f t="shared" si="116"/>
        <v>0.017253379308012424</v>
      </c>
      <c r="BI161" s="39">
        <f t="shared" si="117"/>
        <v>0.13135211954137788</v>
      </c>
      <c r="BJ161" s="38"/>
      <c r="BK161" s="38"/>
      <c r="BL161" s="38"/>
      <c r="BM161" s="38">
        <f t="shared" si="118"/>
        <v>0</v>
      </c>
      <c r="BN161" s="38">
        <f t="shared" si="119"/>
        <v>0</v>
      </c>
      <c r="BO161" s="38">
        <f t="shared" si="120"/>
        <v>0</v>
      </c>
      <c r="BP161" s="38">
        <f t="shared" si="121"/>
        <v>0</v>
      </c>
      <c r="BQ161" s="38">
        <f t="shared" si="122"/>
        <v>0</v>
      </c>
      <c r="BR161" s="38">
        <f t="shared" si="123"/>
        <v>0</v>
      </c>
      <c r="BS161" s="38">
        <f t="shared" si="124"/>
        <v>0</v>
      </c>
      <c r="BT161" s="38">
        <f t="shared" si="125"/>
        <v>0</v>
      </c>
      <c r="BU161" s="38">
        <f t="shared" si="126"/>
        <v>4</v>
      </c>
      <c r="BV161" s="40">
        <f t="shared" si="127"/>
        <v>-1</v>
      </c>
      <c r="BW161" s="40">
        <f t="shared" si="128"/>
        <v>0</v>
      </c>
      <c r="BX161" s="40">
        <f t="shared" si="129"/>
        <v>0</v>
      </c>
      <c r="BY161" s="38">
        <f t="shared" si="130"/>
        <v>3</v>
      </c>
      <c r="BZ161" s="37"/>
      <c r="CA161" s="37"/>
      <c r="CB161" s="37"/>
      <c r="CC161" s="37"/>
      <c r="CD161" s="37"/>
      <c r="CE161" s="37"/>
      <c r="CF161" s="37"/>
      <c r="CG161" s="37"/>
      <c r="CH161" s="37">
        <f t="shared" si="131"/>
        <v>0</v>
      </c>
      <c r="CI161" s="38">
        <f t="shared" si="132"/>
        <v>0</v>
      </c>
      <c r="CJ161" s="38">
        <f t="shared" si="133"/>
        <v>9.55</v>
      </c>
      <c r="CR161" s="38">
        <f t="shared" si="134"/>
        <v>-0.13460615961598288</v>
      </c>
      <c r="CS161" s="39">
        <f t="shared" si="135"/>
        <v>-10</v>
      </c>
    </row>
    <row r="162" spans="1:97" ht="12.75">
      <c r="A162" s="4" t="s">
        <v>107</v>
      </c>
      <c r="B162" s="4" t="s">
        <v>2</v>
      </c>
      <c r="C162" s="5" t="s">
        <v>159</v>
      </c>
      <c r="D162" s="4"/>
      <c r="E162" s="4" t="s">
        <v>8</v>
      </c>
      <c r="F162" s="4" t="s">
        <v>160</v>
      </c>
      <c r="G162">
        <v>6.3</v>
      </c>
      <c r="N162">
        <v>-0.2</v>
      </c>
      <c r="O162">
        <v>8.3</v>
      </c>
      <c r="P162">
        <v>12.4</v>
      </c>
      <c r="Q162">
        <v>12.4</v>
      </c>
      <c r="R162">
        <v>13.5</v>
      </c>
      <c r="S162">
        <v>13.5</v>
      </c>
      <c r="T162">
        <v>15.3</v>
      </c>
      <c r="U162">
        <v>15.8</v>
      </c>
      <c r="V162">
        <v>15.5</v>
      </c>
      <c r="W162">
        <v>15.6</v>
      </c>
      <c r="X162">
        <v>15.2</v>
      </c>
      <c r="Y162">
        <v>13.5</v>
      </c>
      <c r="Z162">
        <v>13.6</v>
      </c>
      <c r="AA162">
        <v>13.8</v>
      </c>
      <c r="AC162" s="38">
        <f t="shared" si="91"/>
        <v>6</v>
      </c>
      <c r="AD162" s="38">
        <f t="shared" si="92"/>
        <v>12.728571428571428</v>
      </c>
      <c r="AE162" s="38"/>
      <c r="AF162" s="38">
        <f t="shared" si="93"/>
        <v>0</v>
      </c>
      <c r="AG162" s="38">
        <f t="shared" si="94"/>
        <v>0</v>
      </c>
      <c r="AH162" s="38">
        <f t="shared" si="95"/>
        <v>0</v>
      </c>
      <c r="AI162" s="38">
        <f t="shared" si="96"/>
        <v>0</v>
      </c>
      <c r="AJ162" s="38"/>
      <c r="AK162" s="38">
        <f t="shared" si="97"/>
        <v>0</v>
      </c>
      <c r="AL162" s="38">
        <f t="shared" si="98"/>
        <v>0</v>
      </c>
      <c r="AM162" s="38">
        <f t="shared" si="99"/>
        <v>0</v>
      </c>
      <c r="AN162" s="38">
        <f t="shared" si="100"/>
        <v>0</v>
      </c>
      <c r="AO162" s="38"/>
      <c r="AP162" s="38">
        <f t="shared" si="101"/>
        <v>0</v>
      </c>
      <c r="AQ162" s="38">
        <f t="shared" si="102"/>
        <v>0</v>
      </c>
      <c r="AR162" s="38">
        <f t="shared" si="103"/>
        <v>0</v>
      </c>
      <c r="AS162" s="38">
        <f t="shared" si="104"/>
        <v>0</v>
      </c>
      <c r="AT162" s="38">
        <f t="shared" si="105"/>
        <v>0</v>
      </c>
      <c r="AU162" s="38"/>
      <c r="AV162" s="38">
        <f t="shared" si="106"/>
      </c>
      <c r="AW162" s="38">
        <f t="shared" si="107"/>
        <v>1</v>
      </c>
      <c r="AX162" s="38">
        <f t="shared" si="108"/>
        <v>1</v>
      </c>
      <c r="AY162" s="38">
        <f t="shared" si="109"/>
        <v>1</v>
      </c>
      <c r="AZ162" s="38">
        <f t="shared" si="110"/>
        <v>0</v>
      </c>
      <c r="BA162" s="38">
        <f t="shared" si="111"/>
        <v>0</v>
      </c>
      <c r="BB162" s="38">
        <f t="shared" si="112"/>
        <v>1</v>
      </c>
      <c r="BC162" s="38">
        <f t="shared" si="113"/>
        <v>0</v>
      </c>
      <c r="BD162" s="38">
        <f t="shared" si="114"/>
        <v>4</v>
      </c>
      <c r="BE162" s="38"/>
      <c r="BF162" s="38"/>
      <c r="BG162" s="39">
        <f t="shared" si="115"/>
        <v>0.6303296703296702</v>
      </c>
      <c r="BH162" s="39">
        <f t="shared" si="116"/>
        <v>0.39514683812353113</v>
      </c>
      <c r="BI162" s="39">
        <f t="shared" si="117"/>
        <v>0.6286070617830595</v>
      </c>
      <c r="BJ162" s="38"/>
      <c r="BK162" s="38"/>
      <c r="BL162" s="38"/>
      <c r="BM162" s="38">
        <f t="shared" si="118"/>
        <v>-12</v>
      </c>
      <c r="BN162" s="38">
        <f t="shared" si="119"/>
        <v>0</v>
      </c>
      <c r="BO162" s="38">
        <f t="shared" si="120"/>
        <v>0</v>
      </c>
      <c r="BP162" s="38">
        <f t="shared" si="121"/>
        <v>0</v>
      </c>
      <c r="BQ162" s="38">
        <f t="shared" si="122"/>
        <v>0</v>
      </c>
      <c r="BR162" s="38">
        <f t="shared" si="123"/>
        <v>0</v>
      </c>
      <c r="BS162" s="38">
        <f t="shared" si="124"/>
        <v>0</v>
      </c>
      <c r="BT162" s="38">
        <f t="shared" si="125"/>
        <v>0</v>
      </c>
      <c r="BU162" s="38">
        <f t="shared" si="126"/>
        <v>4</v>
      </c>
      <c r="BV162" s="40">
        <f t="shared" si="127"/>
        <v>0</v>
      </c>
      <c r="BW162" s="40">
        <f t="shared" si="128"/>
        <v>5</v>
      </c>
      <c r="BX162" s="40">
        <f t="shared" si="129"/>
        <v>10</v>
      </c>
      <c r="BY162" s="38">
        <f t="shared" si="130"/>
        <v>7</v>
      </c>
      <c r="BZ162" s="37"/>
      <c r="CA162" s="37"/>
      <c r="CB162" s="37"/>
      <c r="CC162" s="37"/>
      <c r="CD162" s="37"/>
      <c r="CE162" s="37"/>
      <c r="CF162" s="37"/>
      <c r="CG162" s="37"/>
      <c r="CH162" s="37">
        <f t="shared" si="131"/>
        <v>0</v>
      </c>
      <c r="CI162" s="38">
        <f t="shared" si="132"/>
        <v>0</v>
      </c>
      <c r="CJ162" s="38">
        <f t="shared" si="133"/>
        <v>13.7</v>
      </c>
      <c r="CR162" s="38">
        <f t="shared" si="134"/>
        <v>0.6286070617830595</v>
      </c>
      <c r="CS162" s="39">
        <f t="shared" si="135"/>
        <v>-10</v>
      </c>
    </row>
    <row r="163" spans="1:97" ht="12.75">
      <c r="A163" s="4" t="s">
        <v>107</v>
      </c>
      <c r="B163" s="4" t="s">
        <v>2</v>
      </c>
      <c r="C163" s="5" t="s">
        <v>159</v>
      </c>
      <c r="D163" s="4"/>
      <c r="E163" s="4" t="s">
        <v>49</v>
      </c>
      <c r="F163" s="4" t="s">
        <v>160</v>
      </c>
      <c r="G163">
        <v>6.3</v>
      </c>
      <c r="H163">
        <v>18.2</v>
      </c>
      <c r="I163">
        <v>11.2</v>
      </c>
      <c r="J163">
        <v>9.3</v>
      </c>
      <c r="K163">
        <v>11.2</v>
      </c>
      <c r="L163">
        <v>15.8</v>
      </c>
      <c r="M163">
        <v>16.7</v>
      </c>
      <c r="N163">
        <v>13.1</v>
      </c>
      <c r="O163">
        <v>14.8</v>
      </c>
      <c r="P163">
        <v>20.9</v>
      </c>
      <c r="Q163">
        <v>13.7</v>
      </c>
      <c r="R163">
        <v>7.2</v>
      </c>
      <c r="S163">
        <v>13.4</v>
      </c>
      <c r="T163">
        <v>13.5</v>
      </c>
      <c r="U163">
        <v>14.7</v>
      </c>
      <c r="V163">
        <v>15.3</v>
      </c>
      <c r="W163">
        <v>13.1</v>
      </c>
      <c r="X163">
        <v>11.8</v>
      </c>
      <c r="Y163">
        <v>13</v>
      </c>
      <c r="Z163">
        <v>16.2</v>
      </c>
      <c r="AA163">
        <v>13.9</v>
      </c>
      <c r="AC163" s="38">
        <f t="shared" si="91"/>
        <v>0</v>
      </c>
      <c r="AD163" s="38">
        <f t="shared" si="92"/>
        <v>13.849999999999998</v>
      </c>
      <c r="AE163" s="38"/>
      <c r="AF163" s="38">
        <f t="shared" si="93"/>
        <v>0</v>
      </c>
      <c r="AG163" s="38">
        <f t="shared" si="94"/>
        <v>0</v>
      </c>
      <c r="AH163" s="38">
        <f t="shared" si="95"/>
        <v>0</v>
      </c>
      <c r="AI163" s="38">
        <f t="shared" si="96"/>
        <v>0</v>
      </c>
      <c r="AJ163" s="38"/>
      <c r="AK163" s="38">
        <f t="shared" si="97"/>
        <v>0</v>
      </c>
      <c r="AL163" s="38">
        <f t="shared" si="98"/>
        <v>0</v>
      </c>
      <c r="AM163" s="38">
        <f t="shared" si="99"/>
        <v>0</v>
      </c>
      <c r="AN163" s="38">
        <f t="shared" si="100"/>
        <v>0</v>
      </c>
      <c r="AO163" s="38"/>
      <c r="AP163" s="38">
        <f t="shared" si="101"/>
        <v>0</v>
      </c>
      <c r="AQ163" s="38">
        <f t="shared" si="102"/>
        <v>0</v>
      </c>
      <c r="AR163" s="38">
        <f t="shared" si="103"/>
        <v>0</v>
      </c>
      <c r="AS163" s="38">
        <f t="shared" si="104"/>
        <v>0</v>
      </c>
      <c r="AT163" s="38">
        <f t="shared" si="105"/>
        <v>0</v>
      </c>
      <c r="AU163" s="38"/>
      <c r="AV163" s="38">
        <f t="shared" si="106"/>
        <v>1</v>
      </c>
      <c r="AW163" s="38">
        <f t="shared" si="107"/>
        <v>1</v>
      </c>
      <c r="AX163" s="38">
        <f t="shared" si="108"/>
        <v>0</v>
      </c>
      <c r="AY163" s="38">
        <f t="shared" si="109"/>
        <v>1</v>
      </c>
      <c r="AZ163" s="38">
        <f t="shared" si="110"/>
        <v>0</v>
      </c>
      <c r="BA163" s="38">
        <f t="shared" si="111"/>
        <v>1</v>
      </c>
      <c r="BB163" s="38">
        <f t="shared" si="112"/>
        <v>1</v>
      </c>
      <c r="BC163" s="38">
        <f t="shared" si="113"/>
        <v>0</v>
      </c>
      <c r="BD163" s="38">
        <f t="shared" si="114"/>
        <v>5</v>
      </c>
      <c r="BE163" s="38"/>
      <c r="BF163" s="38"/>
      <c r="BG163" s="39">
        <f t="shared" si="115"/>
        <v>1.7362886400152824E-17</v>
      </c>
      <c r="BH163" s="39">
        <f t="shared" si="116"/>
        <v>1.1444735574365871E-33</v>
      </c>
      <c r="BI163" s="39">
        <f t="shared" si="117"/>
        <v>3.3830068835823955E-17</v>
      </c>
      <c r="BJ163" s="38"/>
      <c r="BK163" s="38"/>
      <c r="BL163" s="38"/>
      <c r="BM163" s="38">
        <f t="shared" si="118"/>
        <v>0</v>
      </c>
      <c r="BN163" s="38">
        <f t="shared" si="119"/>
        <v>0</v>
      </c>
      <c r="BO163" s="38">
        <f t="shared" si="120"/>
        <v>0</v>
      </c>
      <c r="BP163" s="38">
        <f t="shared" si="121"/>
        <v>0</v>
      </c>
      <c r="BQ163" s="38">
        <f t="shared" si="122"/>
        <v>0</v>
      </c>
      <c r="BR163" s="38">
        <f t="shared" si="123"/>
        <v>0</v>
      </c>
      <c r="BS163" s="38">
        <f t="shared" si="124"/>
        <v>0</v>
      </c>
      <c r="BT163" s="38">
        <f t="shared" si="125"/>
        <v>0</v>
      </c>
      <c r="BU163" s="38">
        <f t="shared" si="126"/>
        <v>5</v>
      </c>
      <c r="BV163" s="40">
        <f t="shared" si="127"/>
        <v>-1</v>
      </c>
      <c r="BW163" s="40">
        <f t="shared" si="128"/>
        <v>0</v>
      </c>
      <c r="BX163" s="40">
        <f t="shared" si="129"/>
        <v>0</v>
      </c>
      <c r="BY163" s="38">
        <f t="shared" si="130"/>
        <v>4</v>
      </c>
      <c r="BZ163" s="37"/>
      <c r="CA163" s="37"/>
      <c r="CB163" s="37"/>
      <c r="CC163" s="37"/>
      <c r="CD163" s="37"/>
      <c r="CE163" s="37"/>
      <c r="CF163" s="37"/>
      <c r="CG163" s="37"/>
      <c r="CH163" s="37">
        <f t="shared" si="131"/>
        <v>0</v>
      </c>
      <c r="CI163" s="38">
        <f t="shared" si="132"/>
        <v>0</v>
      </c>
      <c r="CJ163" s="38">
        <f t="shared" si="133"/>
        <v>15.05</v>
      </c>
      <c r="CR163" s="38">
        <f t="shared" si="134"/>
        <v>-0.21595640553971424</v>
      </c>
      <c r="CS163" s="39">
        <f t="shared" si="135"/>
        <v>-10</v>
      </c>
    </row>
    <row r="164" spans="1:97" ht="12.75">
      <c r="A164" s="4" t="s">
        <v>107</v>
      </c>
      <c r="B164" s="4" t="s">
        <v>2</v>
      </c>
      <c r="C164" s="5" t="s">
        <v>161</v>
      </c>
      <c r="D164" s="4"/>
      <c r="E164" s="4" t="s">
        <v>8</v>
      </c>
      <c r="F164" s="4" t="s">
        <v>162</v>
      </c>
      <c r="G164">
        <v>6.3</v>
      </c>
      <c r="I164">
        <v>0.6</v>
      </c>
      <c r="J164">
        <v>4.6</v>
      </c>
      <c r="K164">
        <v>8.2</v>
      </c>
      <c r="L164">
        <v>11.3</v>
      </c>
      <c r="M164">
        <v>12.6</v>
      </c>
      <c r="N164">
        <v>16</v>
      </c>
      <c r="O164">
        <v>15.1</v>
      </c>
      <c r="P164">
        <v>12.6</v>
      </c>
      <c r="Q164">
        <v>14.6</v>
      </c>
      <c r="R164">
        <v>17.3</v>
      </c>
      <c r="S164">
        <v>16.6</v>
      </c>
      <c r="T164">
        <v>14.8</v>
      </c>
      <c r="U164">
        <v>16.4</v>
      </c>
      <c r="V164">
        <v>15.4</v>
      </c>
      <c r="W164">
        <v>17.9</v>
      </c>
      <c r="X164">
        <v>15.1</v>
      </c>
      <c r="Y164">
        <v>13.4</v>
      </c>
      <c r="Z164">
        <v>14.4</v>
      </c>
      <c r="AA164">
        <v>7.9</v>
      </c>
      <c r="AC164" s="38">
        <f t="shared" si="91"/>
        <v>1</v>
      </c>
      <c r="AD164" s="38">
        <f t="shared" si="92"/>
        <v>12.88421052631579</v>
      </c>
      <c r="AE164" s="38"/>
      <c r="AF164" s="38">
        <f t="shared" si="93"/>
        <v>0</v>
      </c>
      <c r="AG164" s="38">
        <f t="shared" si="94"/>
        <v>0</v>
      </c>
      <c r="AH164" s="38">
        <f t="shared" si="95"/>
        <v>0</v>
      </c>
      <c r="AI164" s="38">
        <f t="shared" si="96"/>
        <v>0</v>
      </c>
      <c r="AJ164" s="38"/>
      <c r="AK164" s="38">
        <f t="shared" si="97"/>
        <v>0</v>
      </c>
      <c r="AL164" s="38">
        <f t="shared" si="98"/>
        <v>0</v>
      </c>
      <c r="AM164" s="38">
        <f t="shared" si="99"/>
        <v>0</v>
      </c>
      <c r="AN164" s="38">
        <f t="shared" si="100"/>
        <v>0</v>
      </c>
      <c r="AO164" s="38"/>
      <c r="AP164" s="38">
        <f t="shared" si="101"/>
        <v>0</v>
      </c>
      <c r="AQ164" s="38">
        <f t="shared" si="102"/>
        <v>0</v>
      </c>
      <c r="AR164" s="38">
        <f t="shared" si="103"/>
        <v>0</v>
      </c>
      <c r="AS164" s="38">
        <f t="shared" si="104"/>
        <v>0</v>
      </c>
      <c r="AT164" s="38">
        <f t="shared" si="105"/>
        <v>0</v>
      </c>
      <c r="AU164" s="38"/>
      <c r="AV164" s="38">
        <f t="shared" si="106"/>
        <v>1</v>
      </c>
      <c r="AW164" s="38">
        <f t="shared" si="107"/>
        <v>1</v>
      </c>
      <c r="AX164" s="38">
        <f t="shared" si="108"/>
        <v>1</v>
      </c>
      <c r="AY164" s="38">
        <f t="shared" si="109"/>
        <v>1</v>
      </c>
      <c r="AZ164" s="38">
        <f t="shared" si="110"/>
        <v>0</v>
      </c>
      <c r="BA164" s="38">
        <f t="shared" si="111"/>
        <v>0</v>
      </c>
      <c r="BB164" s="38">
        <f t="shared" si="112"/>
        <v>0</v>
      </c>
      <c r="BC164" s="38">
        <f t="shared" si="113"/>
        <v>0</v>
      </c>
      <c r="BD164" s="38">
        <f t="shared" si="114"/>
        <v>4</v>
      </c>
      <c r="BE164" s="38"/>
      <c r="BF164" s="38"/>
      <c r="BG164" s="39">
        <f t="shared" si="115"/>
        <v>0.417017543859649</v>
      </c>
      <c r="BH164" s="39">
        <f t="shared" si="116"/>
        <v>0.26444263785103356</v>
      </c>
      <c r="BI164" s="39">
        <f t="shared" si="117"/>
        <v>0.5142398641208532</v>
      </c>
      <c r="BJ164" s="38"/>
      <c r="BK164" s="38"/>
      <c r="BL164" s="38"/>
      <c r="BM164" s="38">
        <f t="shared" si="118"/>
        <v>-2</v>
      </c>
      <c r="BN164" s="38">
        <f t="shared" si="119"/>
        <v>0</v>
      </c>
      <c r="BO164" s="38">
        <f t="shared" si="120"/>
        <v>0</v>
      </c>
      <c r="BP164" s="38">
        <f t="shared" si="121"/>
        <v>0</v>
      </c>
      <c r="BQ164" s="38">
        <f t="shared" si="122"/>
        <v>0</v>
      </c>
      <c r="BR164" s="38">
        <f t="shared" si="123"/>
        <v>0</v>
      </c>
      <c r="BS164" s="38">
        <f t="shared" si="124"/>
        <v>0</v>
      </c>
      <c r="BT164" s="38">
        <f t="shared" si="125"/>
        <v>0</v>
      </c>
      <c r="BU164" s="38">
        <f t="shared" si="126"/>
        <v>4</v>
      </c>
      <c r="BV164" s="40">
        <f t="shared" si="127"/>
        <v>-1</v>
      </c>
      <c r="BW164" s="40">
        <f t="shared" si="128"/>
        <v>5</v>
      </c>
      <c r="BX164" s="40">
        <f t="shared" si="129"/>
        <v>10</v>
      </c>
      <c r="BY164" s="38">
        <f t="shared" si="130"/>
        <v>16</v>
      </c>
      <c r="BZ164" s="37"/>
      <c r="CA164" s="37"/>
      <c r="CB164" s="37"/>
      <c r="CC164" s="37"/>
      <c r="CD164" s="37"/>
      <c r="CE164" s="37"/>
      <c r="CF164" s="37"/>
      <c r="CG164" s="37"/>
      <c r="CH164" s="37">
        <f t="shared" si="131"/>
        <v>0</v>
      </c>
      <c r="CI164" s="38">
        <f t="shared" si="132"/>
        <v>0</v>
      </c>
      <c r="CJ164" s="38">
        <f t="shared" si="133"/>
        <v>11.15</v>
      </c>
      <c r="CR164" s="38">
        <f t="shared" si="134"/>
        <v>-0.054959170970987195</v>
      </c>
      <c r="CS164" s="39">
        <f t="shared" si="135"/>
        <v>-10</v>
      </c>
    </row>
    <row r="165" spans="1:97" ht="12.75">
      <c r="A165" s="4" t="s">
        <v>107</v>
      </c>
      <c r="B165" s="4" t="s">
        <v>2</v>
      </c>
      <c r="C165" s="5" t="s">
        <v>161</v>
      </c>
      <c r="D165" s="4"/>
      <c r="E165" s="4" t="s">
        <v>49</v>
      </c>
      <c r="F165" s="4" t="s">
        <v>162</v>
      </c>
      <c r="G165">
        <v>6.3</v>
      </c>
      <c r="H165">
        <v>13.1</v>
      </c>
      <c r="I165">
        <v>12.2</v>
      </c>
      <c r="J165">
        <v>11.6</v>
      </c>
      <c r="K165">
        <v>9.8</v>
      </c>
      <c r="L165">
        <v>14.5</v>
      </c>
      <c r="M165">
        <v>10.7</v>
      </c>
      <c r="N165">
        <v>15.3</v>
      </c>
      <c r="O165">
        <v>12.3</v>
      </c>
      <c r="P165">
        <v>13.3</v>
      </c>
      <c r="Q165">
        <v>14.5</v>
      </c>
      <c r="R165">
        <v>19.3</v>
      </c>
      <c r="S165">
        <v>14.3</v>
      </c>
      <c r="T165">
        <v>14.5</v>
      </c>
      <c r="U165">
        <v>16.1</v>
      </c>
      <c r="V165">
        <v>13.6</v>
      </c>
      <c r="W165">
        <v>13.1</v>
      </c>
      <c r="X165">
        <v>14.1</v>
      </c>
      <c r="Y165">
        <v>13.5</v>
      </c>
      <c r="Z165">
        <v>13.9</v>
      </c>
      <c r="AA165">
        <v>9.7</v>
      </c>
      <c r="AC165" s="38">
        <f t="shared" si="91"/>
        <v>0</v>
      </c>
      <c r="AD165" s="38">
        <f t="shared" si="92"/>
        <v>13.469999999999999</v>
      </c>
      <c r="AE165" s="38"/>
      <c r="AF165" s="38">
        <f t="shared" si="93"/>
        <v>0</v>
      </c>
      <c r="AG165" s="38">
        <f t="shared" si="94"/>
        <v>0</v>
      </c>
      <c r="AH165" s="38">
        <f t="shared" si="95"/>
        <v>0</v>
      </c>
      <c r="AI165" s="38">
        <f t="shared" si="96"/>
        <v>0</v>
      </c>
      <c r="AJ165" s="38"/>
      <c r="AK165" s="38">
        <f t="shared" si="97"/>
        <v>0</v>
      </c>
      <c r="AL165" s="38">
        <f t="shared" si="98"/>
        <v>0</v>
      </c>
      <c r="AM165" s="38">
        <f t="shared" si="99"/>
        <v>0</v>
      </c>
      <c r="AN165" s="38">
        <f t="shared" si="100"/>
        <v>0</v>
      </c>
      <c r="AO165" s="38"/>
      <c r="AP165" s="38">
        <f t="shared" si="101"/>
        <v>0</v>
      </c>
      <c r="AQ165" s="38">
        <f t="shared" si="102"/>
        <v>0</v>
      </c>
      <c r="AR165" s="38">
        <f t="shared" si="103"/>
        <v>0</v>
      </c>
      <c r="AS165" s="38">
        <f t="shared" si="104"/>
        <v>0</v>
      </c>
      <c r="AT165" s="38">
        <f t="shared" si="105"/>
        <v>0</v>
      </c>
      <c r="AU165" s="38"/>
      <c r="AV165" s="38">
        <f t="shared" si="106"/>
        <v>1</v>
      </c>
      <c r="AW165" s="38">
        <f t="shared" si="107"/>
        <v>1</v>
      </c>
      <c r="AX165" s="38">
        <f t="shared" si="108"/>
        <v>1</v>
      </c>
      <c r="AY165" s="38">
        <f t="shared" si="109"/>
        <v>0</v>
      </c>
      <c r="AZ165" s="38">
        <f t="shared" si="110"/>
        <v>0</v>
      </c>
      <c r="BA165" s="38">
        <f t="shared" si="111"/>
        <v>0</v>
      </c>
      <c r="BB165" s="38">
        <f t="shared" si="112"/>
        <v>0</v>
      </c>
      <c r="BC165" s="38">
        <f t="shared" si="113"/>
        <v>0</v>
      </c>
      <c r="BD165" s="38">
        <f t="shared" si="114"/>
        <v>3</v>
      </c>
      <c r="BE165" s="38"/>
      <c r="BF165" s="38"/>
      <c r="BG165" s="39">
        <f t="shared" si="115"/>
        <v>0.06300751879699247</v>
      </c>
      <c r="BH165" s="39">
        <f t="shared" si="116"/>
        <v>0.029055216015429812</v>
      </c>
      <c r="BI165" s="39">
        <f t="shared" si="117"/>
        <v>0.17045590636710073</v>
      </c>
      <c r="BJ165" s="38"/>
      <c r="BK165" s="38"/>
      <c r="BL165" s="38"/>
      <c r="BM165" s="38">
        <f t="shared" si="118"/>
        <v>0</v>
      </c>
      <c r="BN165" s="38">
        <f t="shared" si="119"/>
        <v>0</v>
      </c>
      <c r="BO165" s="38">
        <f t="shared" si="120"/>
        <v>0</v>
      </c>
      <c r="BP165" s="38">
        <f t="shared" si="121"/>
        <v>0</v>
      </c>
      <c r="BQ165" s="38">
        <f t="shared" si="122"/>
        <v>0</v>
      </c>
      <c r="BR165" s="38">
        <f t="shared" si="123"/>
        <v>0</v>
      </c>
      <c r="BS165" s="38">
        <f t="shared" si="124"/>
        <v>0</v>
      </c>
      <c r="BT165" s="38">
        <f t="shared" si="125"/>
        <v>0</v>
      </c>
      <c r="BU165" s="38">
        <f t="shared" si="126"/>
        <v>3</v>
      </c>
      <c r="BV165" s="40">
        <f t="shared" si="127"/>
        <v>-1</v>
      </c>
      <c r="BW165" s="40">
        <f t="shared" si="128"/>
        <v>0</v>
      </c>
      <c r="BX165" s="40">
        <f t="shared" si="129"/>
        <v>0</v>
      </c>
      <c r="BY165" s="38">
        <f t="shared" si="130"/>
        <v>2</v>
      </c>
      <c r="BZ165" s="37"/>
      <c r="CA165" s="37"/>
      <c r="CB165" s="37"/>
      <c r="CC165" s="37"/>
      <c r="CD165" s="37"/>
      <c r="CE165" s="37"/>
      <c r="CF165" s="37"/>
      <c r="CG165" s="37"/>
      <c r="CH165" s="37">
        <f t="shared" si="131"/>
        <v>0</v>
      </c>
      <c r="CI165" s="38">
        <f t="shared" si="132"/>
        <v>0</v>
      </c>
      <c r="CJ165" s="38">
        <f t="shared" si="133"/>
        <v>11.8</v>
      </c>
      <c r="CR165" s="38">
        <f t="shared" si="134"/>
        <v>-0.16102416165966985</v>
      </c>
      <c r="CS165" s="39">
        <f t="shared" si="135"/>
        <v>-10</v>
      </c>
    </row>
    <row r="166" spans="1:97" ht="12.75">
      <c r="A166" s="4" t="s">
        <v>107</v>
      </c>
      <c r="B166" s="4" t="s">
        <v>2</v>
      </c>
      <c r="C166" s="5" t="s">
        <v>163</v>
      </c>
      <c r="D166" s="4"/>
      <c r="E166" s="4" t="s">
        <v>8</v>
      </c>
      <c r="F166" s="4" t="s">
        <v>164</v>
      </c>
      <c r="G166">
        <v>6.3</v>
      </c>
      <c r="I166">
        <v>3.1</v>
      </c>
      <c r="J166">
        <v>4.3</v>
      </c>
      <c r="K166">
        <v>10.6</v>
      </c>
      <c r="L166">
        <v>14</v>
      </c>
      <c r="M166">
        <v>10.6</v>
      </c>
      <c r="N166">
        <v>11.5</v>
      </c>
      <c r="O166">
        <v>14.2</v>
      </c>
      <c r="P166">
        <v>16.9</v>
      </c>
      <c r="Q166">
        <v>15.4</v>
      </c>
      <c r="R166">
        <v>13.7</v>
      </c>
      <c r="S166">
        <v>16.8</v>
      </c>
      <c r="T166">
        <v>14.6</v>
      </c>
      <c r="U166">
        <v>14.4</v>
      </c>
      <c r="V166">
        <v>16</v>
      </c>
      <c r="W166">
        <v>18.2</v>
      </c>
      <c r="X166">
        <v>15.1</v>
      </c>
      <c r="Y166">
        <v>12.4</v>
      </c>
      <c r="Z166">
        <v>15.3</v>
      </c>
      <c r="AA166">
        <v>5.5</v>
      </c>
      <c r="AC166" s="38">
        <f t="shared" si="91"/>
        <v>1</v>
      </c>
      <c r="AD166" s="38">
        <f t="shared" si="92"/>
        <v>12.76842105263158</v>
      </c>
      <c r="AE166" s="38"/>
      <c r="AF166" s="38">
        <f t="shared" si="93"/>
        <v>0</v>
      </c>
      <c r="AG166" s="38">
        <f t="shared" si="94"/>
        <v>0</v>
      </c>
      <c r="AH166" s="38">
        <f t="shared" si="95"/>
        <v>0</v>
      </c>
      <c r="AI166" s="38">
        <f t="shared" si="96"/>
        <v>0</v>
      </c>
      <c r="AJ166" s="38"/>
      <c r="AK166" s="38">
        <f t="shared" si="97"/>
        <v>0</v>
      </c>
      <c r="AL166" s="38">
        <f t="shared" si="98"/>
        <v>0</v>
      </c>
      <c r="AM166" s="38">
        <f t="shared" si="99"/>
        <v>0</v>
      </c>
      <c r="AN166" s="38">
        <f t="shared" si="100"/>
        <v>0</v>
      </c>
      <c r="AO166" s="38"/>
      <c r="AP166" s="38">
        <f t="shared" si="101"/>
        <v>0</v>
      </c>
      <c r="AQ166" s="38">
        <f t="shared" si="102"/>
        <v>0</v>
      </c>
      <c r="AR166" s="38">
        <f t="shared" si="103"/>
        <v>0</v>
      </c>
      <c r="AS166" s="38">
        <f t="shared" si="104"/>
        <v>0</v>
      </c>
      <c r="AT166" s="38">
        <f t="shared" si="105"/>
        <v>0</v>
      </c>
      <c r="AU166" s="38"/>
      <c r="AV166" s="38">
        <f t="shared" si="106"/>
        <v>1</v>
      </c>
      <c r="AW166" s="38">
        <f t="shared" si="107"/>
        <v>1</v>
      </c>
      <c r="AX166" s="38">
        <f t="shared" si="108"/>
        <v>1</v>
      </c>
      <c r="AY166" s="38">
        <f t="shared" si="109"/>
        <v>1</v>
      </c>
      <c r="AZ166" s="38">
        <f t="shared" si="110"/>
        <v>0</v>
      </c>
      <c r="BA166" s="38">
        <f t="shared" si="111"/>
        <v>0</v>
      </c>
      <c r="BB166" s="38">
        <f t="shared" si="112"/>
        <v>0</v>
      </c>
      <c r="BC166" s="38">
        <f t="shared" si="113"/>
        <v>0</v>
      </c>
      <c r="BD166" s="38">
        <f t="shared" si="114"/>
        <v>4</v>
      </c>
      <c r="BE166" s="38"/>
      <c r="BF166" s="38"/>
      <c r="BG166" s="39">
        <f t="shared" si="115"/>
        <v>0.3196491228070177</v>
      </c>
      <c r="BH166" s="39">
        <f t="shared" si="116"/>
        <v>0.1756011738892169</v>
      </c>
      <c r="BI166" s="39">
        <f t="shared" si="117"/>
        <v>0.419047937459686</v>
      </c>
      <c r="BJ166" s="38"/>
      <c r="BK166" s="38"/>
      <c r="BL166" s="38"/>
      <c r="BM166" s="38">
        <f t="shared" si="118"/>
        <v>-2</v>
      </c>
      <c r="BN166" s="38">
        <f t="shared" si="119"/>
        <v>0</v>
      </c>
      <c r="BO166" s="38">
        <f t="shared" si="120"/>
        <v>0</v>
      </c>
      <c r="BP166" s="38">
        <f t="shared" si="121"/>
        <v>0</v>
      </c>
      <c r="BQ166" s="38">
        <f t="shared" si="122"/>
        <v>0</v>
      </c>
      <c r="BR166" s="38">
        <f t="shared" si="123"/>
        <v>0</v>
      </c>
      <c r="BS166" s="38">
        <f t="shared" si="124"/>
        <v>0</v>
      </c>
      <c r="BT166" s="38">
        <f t="shared" si="125"/>
        <v>0</v>
      </c>
      <c r="BU166" s="38">
        <f t="shared" si="126"/>
        <v>4</v>
      </c>
      <c r="BV166" s="40">
        <f t="shared" si="127"/>
        <v>-1</v>
      </c>
      <c r="BW166" s="40">
        <f t="shared" si="128"/>
        <v>0</v>
      </c>
      <c r="BX166" s="40">
        <f t="shared" si="129"/>
        <v>5</v>
      </c>
      <c r="BY166" s="38">
        <f t="shared" si="130"/>
        <v>6</v>
      </c>
      <c r="BZ166" s="37"/>
      <c r="CA166" s="37"/>
      <c r="CB166" s="37"/>
      <c r="CC166" s="37"/>
      <c r="CD166" s="37"/>
      <c r="CE166" s="37"/>
      <c r="CF166" s="37"/>
      <c r="CG166" s="37"/>
      <c r="CH166" s="37">
        <f t="shared" si="131"/>
        <v>0</v>
      </c>
      <c r="CI166" s="38">
        <f t="shared" si="132"/>
        <v>0</v>
      </c>
      <c r="CJ166" s="38">
        <f t="shared" si="133"/>
        <v>10.4</v>
      </c>
      <c r="CR166" s="38">
        <f t="shared" si="134"/>
        <v>-0.0846382094210358</v>
      </c>
      <c r="CS166" s="39">
        <f t="shared" si="135"/>
        <v>-10</v>
      </c>
    </row>
    <row r="167" spans="1:97" ht="12.75">
      <c r="A167" s="4" t="s">
        <v>107</v>
      </c>
      <c r="B167" s="4" t="s">
        <v>2</v>
      </c>
      <c r="C167" s="5" t="s">
        <v>163</v>
      </c>
      <c r="D167" s="4"/>
      <c r="E167" s="4" t="s">
        <v>49</v>
      </c>
      <c r="F167" s="4" t="s">
        <v>164</v>
      </c>
      <c r="G167">
        <v>6.3</v>
      </c>
      <c r="H167">
        <v>15.1</v>
      </c>
      <c r="I167">
        <v>10</v>
      </c>
      <c r="J167">
        <v>11.7</v>
      </c>
      <c r="K167">
        <v>13.5</v>
      </c>
      <c r="L167">
        <v>10</v>
      </c>
      <c r="M167">
        <v>16</v>
      </c>
      <c r="N167">
        <v>16.5</v>
      </c>
      <c r="O167">
        <v>13.1</v>
      </c>
      <c r="P167">
        <v>14</v>
      </c>
      <c r="Q167">
        <v>15.2</v>
      </c>
      <c r="R167">
        <v>16.6</v>
      </c>
      <c r="S167">
        <v>15.2</v>
      </c>
      <c r="T167">
        <v>15</v>
      </c>
      <c r="U167">
        <v>13.1</v>
      </c>
      <c r="V167">
        <v>12.1</v>
      </c>
      <c r="W167">
        <v>13.2</v>
      </c>
      <c r="X167">
        <v>15.1</v>
      </c>
      <c r="Y167">
        <v>16.4</v>
      </c>
      <c r="Z167">
        <v>9.8</v>
      </c>
      <c r="AA167">
        <v>8.7</v>
      </c>
      <c r="AC167" s="38">
        <f t="shared" si="91"/>
        <v>0</v>
      </c>
      <c r="AD167" s="38">
        <f t="shared" si="92"/>
        <v>13.514999999999997</v>
      </c>
      <c r="AE167" s="38"/>
      <c r="AF167" s="38">
        <f t="shared" si="93"/>
        <v>0</v>
      </c>
      <c r="AG167" s="38">
        <f t="shared" si="94"/>
        <v>0</v>
      </c>
      <c r="AH167" s="38">
        <f t="shared" si="95"/>
        <v>0</v>
      </c>
      <c r="AI167" s="38">
        <f t="shared" si="96"/>
        <v>0</v>
      </c>
      <c r="AJ167" s="38"/>
      <c r="AK167" s="38">
        <f t="shared" si="97"/>
        <v>0</v>
      </c>
      <c r="AL167" s="38">
        <f t="shared" si="98"/>
        <v>0</v>
      </c>
      <c r="AM167" s="38">
        <f t="shared" si="99"/>
        <v>0</v>
      </c>
      <c r="AN167" s="38">
        <f t="shared" si="100"/>
        <v>0</v>
      </c>
      <c r="AO167" s="38"/>
      <c r="AP167" s="38">
        <f t="shared" si="101"/>
        <v>0</v>
      </c>
      <c r="AQ167" s="38">
        <f t="shared" si="102"/>
        <v>0</v>
      </c>
      <c r="AR167" s="38">
        <f t="shared" si="103"/>
        <v>0</v>
      </c>
      <c r="AS167" s="38">
        <f t="shared" si="104"/>
        <v>0</v>
      </c>
      <c r="AT167" s="38">
        <f t="shared" si="105"/>
        <v>0</v>
      </c>
      <c r="AU167" s="38"/>
      <c r="AV167" s="38">
        <f t="shared" si="106"/>
        <v>1</v>
      </c>
      <c r="AW167" s="38">
        <f t="shared" si="107"/>
        <v>1</v>
      </c>
      <c r="AX167" s="38">
        <f t="shared" si="108"/>
        <v>1</v>
      </c>
      <c r="AY167" s="38">
        <f t="shared" si="109"/>
        <v>0</v>
      </c>
      <c r="AZ167" s="38">
        <f t="shared" si="110"/>
        <v>1</v>
      </c>
      <c r="BA167" s="38">
        <f t="shared" si="111"/>
        <v>0</v>
      </c>
      <c r="BB167" s="38">
        <f t="shared" si="112"/>
        <v>0</v>
      </c>
      <c r="BC167" s="38">
        <f t="shared" si="113"/>
        <v>0</v>
      </c>
      <c r="BD167" s="38">
        <f t="shared" si="114"/>
        <v>4</v>
      </c>
      <c r="BE167" s="38"/>
      <c r="BF167" s="38"/>
      <c r="BG167" s="39">
        <f t="shared" si="115"/>
        <v>-0.03225563909774439</v>
      </c>
      <c r="BH167" s="39">
        <f t="shared" si="116"/>
        <v>0.006095594122281457</v>
      </c>
      <c r="BI167" s="39">
        <f t="shared" si="117"/>
        <v>-0.07807428592232821</v>
      </c>
      <c r="BJ167" s="38"/>
      <c r="BK167" s="38"/>
      <c r="BL167" s="38"/>
      <c r="BM167" s="38">
        <f t="shared" si="118"/>
        <v>0</v>
      </c>
      <c r="BN167" s="38">
        <f t="shared" si="119"/>
        <v>0</v>
      </c>
      <c r="BO167" s="38">
        <f t="shared" si="120"/>
        <v>0</v>
      </c>
      <c r="BP167" s="38">
        <f t="shared" si="121"/>
        <v>0</v>
      </c>
      <c r="BQ167" s="38">
        <f t="shared" si="122"/>
        <v>0</v>
      </c>
      <c r="BR167" s="38">
        <f t="shared" si="123"/>
        <v>0</v>
      </c>
      <c r="BS167" s="38">
        <f t="shared" si="124"/>
        <v>0</v>
      </c>
      <c r="BT167" s="38">
        <f t="shared" si="125"/>
        <v>0</v>
      </c>
      <c r="BU167" s="38">
        <f t="shared" si="126"/>
        <v>4</v>
      </c>
      <c r="BV167" s="40">
        <f t="shared" si="127"/>
        <v>-10</v>
      </c>
      <c r="BW167" s="40">
        <f t="shared" si="128"/>
        <v>0</v>
      </c>
      <c r="BX167" s="40">
        <f t="shared" si="129"/>
        <v>-10</v>
      </c>
      <c r="BY167" s="38">
        <f t="shared" si="130"/>
        <v>-16</v>
      </c>
      <c r="BZ167" s="37"/>
      <c r="CA167" s="37"/>
      <c r="CB167" s="37"/>
      <c r="CC167" s="37"/>
      <c r="CD167" s="37"/>
      <c r="CE167" s="37"/>
      <c r="CF167" s="37"/>
      <c r="CG167" s="37"/>
      <c r="CH167" s="37">
        <f t="shared" si="131"/>
        <v>0</v>
      </c>
      <c r="CI167" s="38">
        <f t="shared" si="132"/>
        <v>0</v>
      </c>
      <c r="CJ167" s="38">
        <f t="shared" si="133"/>
        <v>9.25</v>
      </c>
      <c r="CR167" s="38">
        <f t="shared" si="134"/>
        <v>-0.32085175234304775</v>
      </c>
      <c r="CS167" s="39">
        <f t="shared" si="135"/>
        <v>-10</v>
      </c>
    </row>
    <row r="168" spans="1:97" ht="12.75">
      <c r="A168" s="4" t="s">
        <v>107</v>
      </c>
      <c r="B168" s="4" t="s">
        <v>2</v>
      </c>
      <c r="C168" s="5" t="s">
        <v>165</v>
      </c>
      <c r="D168" s="4"/>
      <c r="E168" s="4" t="s">
        <v>8</v>
      </c>
      <c r="F168" s="4" t="s">
        <v>166</v>
      </c>
      <c r="G168">
        <v>6.3</v>
      </c>
      <c r="J168">
        <v>-1</v>
      </c>
      <c r="K168">
        <v>6</v>
      </c>
      <c r="L168">
        <v>8.5</v>
      </c>
      <c r="M168">
        <v>11</v>
      </c>
      <c r="N168">
        <v>11.3</v>
      </c>
      <c r="O168">
        <v>13.5</v>
      </c>
      <c r="P168">
        <v>12</v>
      </c>
      <c r="Q168">
        <v>14.2</v>
      </c>
      <c r="R168">
        <v>14.9</v>
      </c>
      <c r="S168">
        <v>16.1</v>
      </c>
      <c r="T168">
        <v>15.4</v>
      </c>
      <c r="U168">
        <v>17.4</v>
      </c>
      <c r="V168">
        <v>18.5</v>
      </c>
      <c r="W168">
        <v>14.6</v>
      </c>
      <c r="X168">
        <v>16.9</v>
      </c>
      <c r="Y168">
        <v>15.5</v>
      </c>
      <c r="Z168">
        <v>17.9</v>
      </c>
      <c r="AA168">
        <v>10.2</v>
      </c>
      <c r="AC168" s="38">
        <f t="shared" si="91"/>
        <v>2</v>
      </c>
      <c r="AD168" s="38">
        <f t="shared" si="92"/>
        <v>12.93888888888889</v>
      </c>
      <c r="AE168" s="38"/>
      <c r="AF168" s="38">
        <f t="shared" si="93"/>
        <v>0</v>
      </c>
      <c r="AG168" s="38">
        <f t="shared" si="94"/>
        <v>5</v>
      </c>
      <c r="AH168" s="38">
        <f t="shared" si="95"/>
        <v>0</v>
      </c>
      <c r="AI168" s="38">
        <f t="shared" si="96"/>
        <v>5</v>
      </c>
      <c r="AJ168" s="38"/>
      <c r="AK168" s="38">
        <f t="shared" si="97"/>
        <v>0</v>
      </c>
      <c r="AL168" s="38">
        <f t="shared" si="98"/>
        <v>0</v>
      </c>
      <c r="AM168" s="38">
        <f t="shared" si="99"/>
        <v>0</v>
      </c>
      <c r="AN168" s="38">
        <f t="shared" si="100"/>
        <v>0</v>
      </c>
      <c r="AO168" s="38"/>
      <c r="AP168" s="38">
        <f t="shared" si="101"/>
        <v>0</v>
      </c>
      <c r="AQ168" s="38">
        <f t="shared" si="102"/>
        <v>0</v>
      </c>
      <c r="AR168" s="38">
        <f t="shared" si="103"/>
        <v>0</v>
      </c>
      <c r="AS168" s="38">
        <f t="shared" si="104"/>
        <v>0</v>
      </c>
      <c r="AT168" s="38">
        <f t="shared" si="105"/>
        <v>0</v>
      </c>
      <c r="AU168" s="38"/>
      <c r="AV168" s="38">
        <f t="shared" si="106"/>
        <v>1</v>
      </c>
      <c r="AW168" s="38">
        <f t="shared" si="107"/>
        <v>1</v>
      </c>
      <c r="AX168" s="38">
        <f t="shared" si="108"/>
        <v>1</v>
      </c>
      <c r="AY168" s="38">
        <f t="shared" si="109"/>
        <v>1</v>
      </c>
      <c r="AZ168" s="38">
        <f t="shared" si="110"/>
        <v>0</v>
      </c>
      <c r="BA168" s="38">
        <f t="shared" si="111"/>
        <v>0</v>
      </c>
      <c r="BB168" s="38">
        <f t="shared" si="112"/>
        <v>0</v>
      </c>
      <c r="BC168" s="38">
        <f t="shared" si="113"/>
        <v>0</v>
      </c>
      <c r="BD168" s="38">
        <f t="shared" si="114"/>
        <v>4</v>
      </c>
      <c r="BE168" s="38"/>
      <c r="BF168" s="38"/>
      <c r="BG168" s="39">
        <f t="shared" si="115"/>
        <v>0.6411764705882352</v>
      </c>
      <c r="BH168" s="39">
        <f t="shared" si="116"/>
        <v>0.49892311179475585</v>
      </c>
      <c r="BI168" s="39">
        <f t="shared" si="117"/>
        <v>0.7063448957802101</v>
      </c>
      <c r="BJ168" s="38"/>
      <c r="BK168" s="38"/>
      <c r="BL168" s="38"/>
      <c r="BM168" s="38">
        <f t="shared" si="118"/>
        <v>-4</v>
      </c>
      <c r="BN168" s="38">
        <f t="shared" si="119"/>
        <v>5</v>
      </c>
      <c r="BO168" s="38">
        <f t="shared" si="120"/>
        <v>0</v>
      </c>
      <c r="BP168" s="38">
        <f t="shared" si="121"/>
        <v>0</v>
      </c>
      <c r="BQ168" s="38">
        <f t="shared" si="122"/>
        <v>0</v>
      </c>
      <c r="BR168" s="38">
        <f t="shared" si="123"/>
        <v>0</v>
      </c>
      <c r="BS168" s="38">
        <f t="shared" si="124"/>
        <v>0</v>
      </c>
      <c r="BT168" s="38">
        <f t="shared" si="125"/>
        <v>0</v>
      </c>
      <c r="BU168" s="38">
        <f t="shared" si="126"/>
        <v>4</v>
      </c>
      <c r="BV168" s="40">
        <f t="shared" si="127"/>
        <v>2.5</v>
      </c>
      <c r="BW168" s="40">
        <f t="shared" si="128"/>
        <v>5</v>
      </c>
      <c r="BX168" s="40">
        <f t="shared" si="129"/>
        <v>15</v>
      </c>
      <c r="BY168" s="38">
        <f t="shared" si="130"/>
        <v>27.5</v>
      </c>
      <c r="BZ168" s="37"/>
      <c r="CA168" s="37"/>
      <c r="CB168" s="37"/>
      <c r="CC168" s="37"/>
      <c r="CD168" s="37"/>
      <c r="CE168" s="37"/>
      <c r="CF168" s="37"/>
      <c r="CG168" s="37"/>
      <c r="CH168" s="37">
        <f t="shared" si="131"/>
        <v>0</v>
      </c>
      <c r="CI168" s="38">
        <f t="shared" si="132"/>
        <v>0</v>
      </c>
      <c r="CJ168" s="38">
        <f t="shared" si="133"/>
        <v>14.049999999999999</v>
      </c>
      <c r="CR168" s="38">
        <f t="shared" si="134"/>
        <v>0.5682219818309078</v>
      </c>
      <c r="CS168" s="39">
        <f t="shared" si="135"/>
        <v>-10</v>
      </c>
    </row>
    <row r="169" spans="1:97" ht="12.75">
      <c r="A169" s="4" t="s">
        <v>107</v>
      </c>
      <c r="B169" s="4" t="s">
        <v>2</v>
      </c>
      <c r="C169" s="5" t="s">
        <v>165</v>
      </c>
      <c r="D169" s="4"/>
      <c r="E169" s="4" t="s">
        <v>49</v>
      </c>
      <c r="F169" s="4" t="s">
        <v>166</v>
      </c>
      <c r="G169">
        <v>6.3</v>
      </c>
      <c r="H169">
        <v>14</v>
      </c>
      <c r="I169">
        <v>11.2</v>
      </c>
      <c r="J169">
        <v>9.5</v>
      </c>
      <c r="K169">
        <v>16.3</v>
      </c>
      <c r="L169">
        <v>6.3</v>
      </c>
      <c r="M169">
        <v>13.8</v>
      </c>
      <c r="N169">
        <v>15.1</v>
      </c>
      <c r="O169">
        <v>9.9</v>
      </c>
      <c r="P169">
        <v>14.1</v>
      </c>
      <c r="Q169">
        <v>14.2</v>
      </c>
      <c r="R169">
        <v>12.6</v>
      </c>
      <c r="S169">
        <v>14.9</v>
      </c>
      <c r="T169">
        <v>13.9</v>
      </c>
      <c r="U169">
        <v>15.4</v>
      </c>
      <c r="V169">
        <v>19.1</v>
      </c>
      <c r="W169">
        <v>14</v>
      </c>
      <c r="X169">
        <v>13.4</v>
      </c>
      <c r="Y169">
        <v>13.8</v>
      </c>
      <c r="Z169">
        <v>15.4</v>
      </c>
      <c r="AA169">
        <v>12.2</v>
      </c>
      <c r="AC169" s="38">
        <f t="shared" si="91"/>
        <v>0</v>
      </c>
      <c r="AD169" s="38">
        <f t="shared" si="92"/>
        <v>13.455000000000002</v>
      </c>
      <c r="AE169" s="38"/>
      <c r="AF169" s="38">
        <f t="shared" si="93"/>
        <v>0</v>
      </c>
      <c r="AG169" s="38">
        <f t="shared" si="94"/>
        <v>0</v>
      </c>
      <c r="AH169" s="38">
        <f t="shared" si="95"/>
        <v>0</v>
      </c>
      <c r="AI169" s="38">
        <f t="shared" si="96"/>
        <v>0</v>
      </c>
      <c r="AJ169" s="38"/>
      <c r="AK169" s="38">
        <f t="shared" si="97"/>
        <v>0</v>
      </c>
      <c r="AL169" s="38">
        <f t="shared" si="98"/>
        <v>0</v>
      </c>
      <c r="AM169" s="38">
        <f t="shared" si="99"/>
        <v>0</v>
      </c>
      <c r="AN169" s="38">
        <f t="shared" si="100"/>
        <v>0</v>
      </c>
      <c r="AO169" s="38"/>
      <c r="AP169" s="38">
        <f t="shared" si="101"/>
        <v>0</v>
      </c>
      <c r="AQ169" s="38">
        <f t="shared" si="102"/>
        <v>0</v>
      </c>
      <c r="AR169" s="38">
        <f t="shared" si="103"/>
        <v>0</v>
      </c>
      <c r="AS169" s="38">
        <f t="shared" si="104"/>
        <v>0</v>
      </c>
      <c r="AT169" s="38">
        <f t="shared" si="105"/>
        <v>0</v>
      </c>
      <c r="AU169" s="38"/>
      <c r="AV169" s="38">
        <f t="shared" si="106"/>
        <v>1</v>
      </c>
      <c r="AW169" s="38">
        <f t="shared" si="107"/>
        <v>1</v>
      </c>
      <c r="AX169" s="38">
        <f t="shared" si="108"/>
        <v>1</v>
      </c>
      <c r="AY169" s="38">
        <f t="shared" si="109"/>
        <v>1</v>
      </c>
      <c r="AZ169" s="38">
        <f t="shared" si="110"/>
        <v>0</v>
      </c>
      <c r="BA169" s="38">
        <f t="shared" si="111"/>
        <v>1</v>
      </c>
      <c r="BB169" s="38">
        <f t="shared" si="112"/>
        <v>0</v>
      </c>
      <c r="BC169" s="38">
        <f t="shared" si="113"/>
        <v>0</v>
      </c>
      <c r="BD169" s="38">
        <f t="shared" si="114"/>
        <v>5</v>
      </c>
      <c r="BE169" s="38"/>
      <c r="BF169" s="38"/>
      <c r="BG169" s="39">
        <f t="shared" si="115"/>
        <v>0.16488721804511278</v>
      </c>
      <c r="BH169" s="39">
        <f t="shared" si="116"/>
        <v>0.12805402284622164</v>
      </c>
      <c r="BI169" s="39">
        <f t="shared" si="117"/>
        <v>0.35784636765827543</v>
      </c>
      <c r="BJ169" s="38"/>
      <c r="BK169" s="38"/>
      <c r="BL169" s="38"/>
      <c r="BM169" s="38">
        <f t="shared" si="118"/>
        <v>0</v>
      </c>
      <c r="BN169" s="38">
        <f t="shared" si="119"/>
        <v>0</v>
      </c>
      <c r="BO169" s="38">
        <f t="shared" si="120"/>
        <v>0</v>
      </c>
      <c r="BP169" s="38">
        <f t="shared" si="121"/>
        <v>0</v>
      </c>
      <c r="BQ169" s="38">
        <f t="shared" si="122"/>
        <v>0</v>
      </c>
      <c r="BR169" s="38">
        <f t="shared" si="123"/>
        <v>0</v>
      </c>
      <c r="BS169" s="38">
        <f t="shared" si="124"/>
        <v>0</v>
      </c>
      <c r="BT169" s="38">
        <f t="shared" si="125"/>
        <v>0</v>
      </c>
      <c r="BU169" s="38">
        <f t="shared" si="126"/>
        <v>5</v>
      </c>
      <c r="BV169" s="40">
        <f t="shared" si="127"/>
        <v>-1</v>
      </c>
      <c r="BW169" s="40">
        <f t="shared" si="128"/>
        <v>0</v>
      </c>
      <c r="BX169" s="40">
        <f t="shared" si="129"/>
        <v>5</v>
      </c>
      <c r="BY169" s="38">
        <f t="shared" si="130"/>
        <v>9</v>
      </c>
      <c r="BZ169" s="37"/>
      <c r="CA169" s="37"/>
      <c r="CB169" s="37"/>
      <c r="CC169" s="37"/>
      <c r="CD169" s="37"/>
      <c r="CE169" s="37"/>
      <c r="CF169" s="37"/>
      <c r="CG169" s="37"/>
      <c r="CH169" s="37">
        <f t="shared" si="131"/>
        <v>0</v>
      </c>
      <c r="CI169" s="38">
        <f t="shared" si="132"/>
        <v>0</v>
      </c>
      <c r="CJ169" s="38">
        <f t="shared" si="133"/>
        <v>13.8</v>
      </c>
      <c r="CR169" s="38">
        <f t="shared" si="134"/>
        <v>0.4048368227561634</v>
      </c>
      <c r="CS169" s="39">
        <f t="shared" si="135"/>
        <v>-10</v>
      </c>
    </row>
    <row r="170" spans="1:97" ht="12.75">
      <c r="A170" s="4" t="s">
        <v>107</v>
      </c>
      <c r="B170" s="4" t="s">
        <v>2</v>
      </c>
      <c r="C170" s="5" t="s">
        <v>167</v>
      </c>
      <c r="D170" s="4"/>
      <c r="E170" s="4" t="s">
        <v>8</v>
      </c>
      <c r="F170" s="4" t="s">
        <v>168</v>
      </c>
      <c r="G170">
        <v>6.3</v>
      </c>
      <c r="J170">
        <v>16.1</v>
      </c>
      <c r="K170">
        <v>-3.5</v>
      </c>
      <c r="L170">
        <v>1.4</v>
      </c>
      <c r="M170">
        <v>4.8</v>
      </c>
      <c r="N170">
        <v>7.8</v>
      </c>
      <c r="O170">
        <v>13.3</v>
      </c>
      <c r="P170">
        <v>9.6</v>
      </c>
      <c r="Q170">
        <v>12.3</v>
      </c>
      <c r="R170">
        <v>11.7</v>
      </c>
      <c r="S170">
        <v>15.4</v>
      </c>
      <c r="T170">
        <v>14.7</v>
      </c>
      <c r="U170">
        <v>14.3</v>
      </c>
      <c r="V170">
        <v>17.6</v>
      </c>
      <c r="W170">
        <v>18.4</v>
      </c>
      <c r="X170">
        <v>18.1</v>
      </c>
      <c r="Y170">
        <v>17.5</v>
      </c>
      <c r="Z170">
        <v>20.9</v>
      </c>
      <c r="AA170">
        <v>22.2</v>
      </c>
      <c r="AC170" s="38">
        <f t="shared" si="91"/>
        <v>2</v>
      </c>
      <c r="AD170" s="38">
        <f t="shared" si="92"/>
        <v>12.922222222222224</v>
      </c>
      <c r="AE170" s="38"/>
      <c r="AF170" s="38">
        <f t="shared" si="93"/>
        <v>5</v>
      </c>
      <c r="AG170" s="38">
        <f t="shared" si="94"/>
        <v>10</v>
      </c>
      <c r="AH170" s="38">
        <f t="shared" si="95"/>
        <v>10</v>
      </c>
      <c r="AI170" s="38">
        <f t="shared" si="96"/>
        <v>25</v>
      </c>
      <c r="AJ170" s="38"/>
      <c r="AK170" s="38">
        <f t="shared" si="97"/>
        <v>0</v>
      </c>
      <c r="AL170" s="38">
        <f t="shared" si="98"/>
        <v>1</v>
      </c>
      <c r="AM170" s="38">
        <f t="shared" si="99"/>
        <v>1</v>
      </c>
      <c r="AN170" s="38">
        <f t="shared" si="100"/>
        <v>2</v>
      </c>
      <c r="AO170" s="38"/>
      <c r="AP170" s="38">
        <f t="shared" si="101"/>
        <v>1</v>
      </c>
      <c r="AQ170" s="38">
        <f t="shared" si="102"/>
        <v>1</v>
      </c>
      <c r="AR170" s="38">
        <f t="shared" si="103"/>
        <v>1</v>
      </c>
      <c r="AS170" s="38">
        <f t="shared" si="104"/>
        <v>1</v>
      </c>
      <c r="AT170" s="38">
        <f t="shared" si="105"/>
        <v>0</v>
      </c>
      <c r="AU170" s="38"/>
      <c r="AV170" s="38">
        <f t="shared" si="106"/>
        <v>0</v>
      </c>
      <c r="AW170" s="38">
        <f t="shared" si="107"/>
        <v>1</v>
      </c>
      <c r="AX170" s="38">
        <f t="shared" si="108"/>
        <v>1</v>
      </c>
      <c r="AY170" s="38">
        <f t="shared" si="109"/>
        <v>1</v>
      </c>
      <c r="AZ170" s="38">
        <f t="shared" si="110"/>
        <v>1</v>
      </c>
      <c r="BA170" s="38">
        <f t="shared" si="111"/>
        <v>1</v>
      </c>
      <c r="BB170" s="38">
        <f t="shared" si="112"/>
        <v>1</v>
      </c>
      <c r="BC170" s="38">
        <f t="shared" si="113"/>
        <v>1</v>
      </c>
      <c r="BD170" s="38">
        <f t="shared" si="114"/>
        <v>7</v>
      </c>
      <c r="BE170" s="38"/>
      <c r="BF170" s="38"/>
      <c r="BG170" s="39">
        <f t="shared" si="115"/>
        <v>1.0167182662538699</v>
      </c>
      <c r="BH170" s="39">
        <f t="shared" si="116"/>
        <v>0.6434238659813842</v>
      </c>
      <c r="BI170" s="39">
        <f t="shared" si="117"/>
        <v>0.8021370618425409</v>
      </c>
      <c r="BJ170" s="38"/>
      <c r="BK170" s="38"/>
      <c r="BL170" s="38"/>
      <c r="BM170" s="38">
        <f t="shared" si="118"/>
        <v>-4</v>
      </c>
      <c r="BN170" s="38">
        <f t="shared" si="119"/>
        <v>25</v>
      </c>
      <c r="BO170" s="38">
        <f t="shared" si="120"/>
        <v>2</v>
      </c>
      <c r="BP170" s="38">
        <f t="shared" si="121"/>
        <v>1</v>
      </c>
      <c r="BQ170" s="38">
        <f t="shared" si="122"/>
        <v>1</v>
      </c>
      <c r="BR170" s="38">
        <f t="shared" si="123"/>
        <v>1</v>
      </c>
      <c r="BS170" s="38">
        <f t="shared" si="124"/>
        <v>1</v>
      </c>
      <c r="BT170" s="38">
        <f t="shared" si="125"/>
        <v>0</v>
      </c>
      <c r="BU170" s="38">
        <f t="shared" si="126"/>
        <v>7</v>
      </c>
      <c r="BV170" s="40">
        <f t="shared" si="127"/>
        <v>7.5</v>
      </c>
      <c r="BW170" s="40">
        <f t="shared" si="128"/>
        <v>7.5</v>
      </c>
      <c r="BX170" s="40">
        <f t="shared" si="129"/>
        <v>20</v>
      </c>
      <c r="BY170" s="38">
        <f t="shared" si="130"/>
        <v>69</v>
      </c>
      <c r="BZ170" s="37"/>
      <c r="CA170" s="37"/>
      <c r="CB170" s="37"/>
      <c r="CC170" s="37" t="s">
        <v>620</v>
      </c>
      <c r="CD170" s="37" t="s">
        <v>620</v>
      </c>
      <c r="CE170" s="37"/>
      <c r="CF170" s="37"/>
      <c r="CG170" s="37"/>
      <c r="CH170" s="37">
        <f t="shared" si="131"/>
        <v>1</v>
      </c>
      <c r="CI170" s="38">
        <f t="shared" si="132"/>
        <v>1</v>
      </c>
      <c r="CJ170" s="38">
        <f t="shared" si="133"/>
        <v>21.549999999999997</v>
      </c>
      <c r="CR170" s="38">
        <f t="shared" si="134"/>
        <v>0.941101315715679</v>
      </c>
      <c r="CS170" s="39">
        <f t="shared" si="135"/>
        <v>0.13896425387313815</v>
      </c>
    </row>
    <row r="171" spans="1:97" ht="12.75">
      <c r="A171" s="4" t="s">
        <v>107</v>
      </c>
      <c r="B171" s="4" t="s">
        <v>2</v>
      </c>
      <c r="C171" s="5" t="s">
        <v>167</v>
      </c>
      <c r="D171" s="4"/>
      <c r="E171" s="4" t="s">
        <v>49</v>
      </c>
      <c r="F171" s="4" t="s">
        <v>168</v>
      </c>
      <c r="G171">
        <v>6.3</v>
      </c>
      <c r="H171">
        <v>11.2</v>
      </c>
      <c r="I171">
        <v>6.4</v>
      </c>
      <c r="J171">
        <v>10.5</v>
      </c>
      <c r="K171">
        <v>9.7</v>
      </c>
      <c r="L171">
        <v>10.8</v>
      </c>
      <c r="M171">
        <v>7</v>
      </c>
      <c r="N171">
        <v>10.7</v>
      </c>
      <c r="O171">
        <v>10.4</v>
      </c>
      <c r="P171">
        <v>12.5</v>
      </c>
      <c r="Q171">
        <v>11.9</v>
      </c>
      <c r="R171">
        <v>15.7</v>
      </c>
      <c r="S171">
        <v>12.3</v>
      </c>
      <c r="T171">
        <v>15.1</v>
      </c>
      <c r="U171">
        <v>14.1</v>
      </c>
      <c r="V171">
        <v>14.9</v>
      </c>
      <c r="W171">
        <v>14.9</v>
      </c>
      <c r="X171">
        <v>17</v>
      </c>
      <c r="Y171">
        <v>16.1</v>
      </c>
      <c r="Z171">
        <v>19.2</v>
      </c>
      <c r="AA171">
        <v>19.4</v>
      </c>
      <c r="AC171" s="38">
        <f t="shared" si="91"/>
        <v>0</v>
      </c>
      <c r="AD171" s="38">
        <f t="shared" si="92"/>
        <v>12.99</v>
      </c>
      <c r="AE171" s="38"/>
      <c r="AF171" s="38">
        <f t="shared" si="93"/>
        <v>0</v>
      </c>
      <c r="AG171" s="38">
        <f t="shared" si="94"/>
        <v>5</v>
      </c>
      <c r="AH171" s="38">
        <f t="shared" si="95"/>
        <v>5</v>
      </c>
      <c r="AI171" s="38">
        <f t="shared" si="96"/>
        <v>10</v>
      </c>
      <c r="AJ171" s="38"/>
      <c r="AK171" s="38">
        <f t="shared" si="97"/>
        <v>0</v>
      </c>
      <c r="AL171" s="38">
        <f t="shared" si="98"/>
        <v>0</v>
      </c>
      <c r="AM171" s="38">
        <f t="shared" si="99"/>
        <v>0</v>
      </c>
      <c r="AN171" s="38">
        <f t="shared" si="100"/>
        <v>0</v>
      </c>
      <c r="AO171" s="38"/>
      <c r="AP171" s="38">
        <f t="shared" si="101"/>
        <v>1</v>
      </c>
      <c r="AQ171" s="38">
        <f t="shared" si="102"/>
        <v>1</v>
      </c>
      <c r="AR171" s="38">
        <f t="shared" si="103"/>
        <v>1</v>
      </c>
      <c r="AS171" s="38">
        <f t="shared" si="104"/>
        <v>1</v>
      </c>
      <c r="AT171" s="38">
        <f t="shared" si="105"/>
        <v>0</v>
      </c>
      <c r="AU171" s="38"/>
      <c r="AV171" s="38">
        <f t="shared" si="106"/>
        <v>1</v>
      </c>
      <c r="AW171" s="38">
        <f t="shared" si="107"/>
        <v>1</v>
      </c>
      <c r="AX171" s="38">
        <f t="shared" si="108"/>
        <v>1</v>
      </c>
      <c r="AY171" s="38">
        <f t="shared" si="109"/>
        <v>1</v>
      </c>
      <c r="AZ171" s="38">
        <f t="shared" si="110"/>
        <v>1</v>
      </c>
      <c r="BA171" s="38">
        <f t="shared" si="111"/>
        <v>1</v>
      </c>
      <c r="BB171" s="38">
        <f t="shared" si="112"/>
        <v>1</v>
      </c>
      <c r="BC171" s="38">
        <f t="shared" si="113"/>
        <v>1</v>
      </c>
      <c r="BD171" s="38">
        <f t="shared" si="114"/>
        <v>8</v>
      </c>
      <c r="BE171" s="38"/>
      <c r="BF171" s="38"/>
      <c r="BG171" s="39">
        <f t="shared" si="115"/>
        <v>0.5406015037593985</v>
      </c>
      <c r="BH171" s="39">
        <f t="shared" si="116"/>
        <v>0.7967687526197483</v>
      </c>
      <c r="BI171" s="39">
        <f t="shared" si="117"/>
        <v>0.892619041147873</v>
      </c>
      <c r="BJ171" s="38"/>
      <c r="BK171" s="38"/>
      <c r="BL171" s="38"/>
      <c r="BM171" s="38">
        <f t="shared" si="118"/>
        <v>0</v>
      </c>
      <c r="BN171" s="38">
        <f t="shared" si="119"/>
        <v>10</v>
      </c>
      <c r="BO171" s="38">
        <f t="shared" si="120"/>
        <v>0</v>
      </c>
      <c r="BP171" s="38">
        <f t="shared" si="121"/>
        <v>1</v>
      </c>
      <c r="BQ171" s="38">
        <f t="shared" si="122"/>
        <v>1</v>
      </c>
      <c r="BR171" s="38">
        <f t="shared" si="123"/>
        <v>1</v>
      </c>
      <c r="BS171" s="38">
        <f t="shared" si="124"/>
        <v>1</v>
      </c>
      <c r="BT171" s="38">
        <f t="shared" si="125"/>
        <v>0</v>
      </c>
      <c r="BU171" s="38">
        <f t="shared" si="126"/>
        <v>8</v>
      </c>
      <c r="BV171" s="40">
        <f t="shared" si="127"/>
        <v>2.5</v>
      </c>
      <c r="BW171" s="40">
        <f t="shared" si="128"/>
        <v>10</v>
      </c>
      <c r="BX171" s="40">
        <f t="shared" si="129"/>
        <v>25</v>
      </c>
      <c r="BY171" s="38">
        <f t="shared" si="130"/>
        <v>59.5</v>
      </c>
      <c r="BZ171" s="37"/>
      <c r="CA171" s="37"/>
      <c r="CB171" s="37"/>
      <c r="CC171" s="37"/>
      <c r="CD171" s="37" t="s">
        <v>620</v>
      </c>
      <c r="CE171" s="37"/>
      <c r="CF171" s="37"/>
      <c r="CG171" s="37"/>
      <c r="CH171" s="37">
        <f t="shared" si="131"/>
        <v>1</v>
      </c>
      <c r="CI171" s="38">
        <f t="shared" si="132"/>
        <v>1</v>
      </c>
      <c r="CJ171" s="38">
        <f t="shared" si="133"/>
        <v>19.299999999999997</v>
      </c>
      <c r="CR171" s="38">
        <f t="shared" si="134"/>
        <v>0.9132944817061456</v>
      </c>
      <c r="CS171" s="39">
        <f t="shared" si="135"/>
        <v>0.02067544055827253</v>
      </c>
    </row>
    <row r="172" spans="1:97" ht="12.75">
      <c r="A172" s="4" t="s">
        <v>107</v>
      </c>
      <c r="B172" s="4" t="s">
        <v>3</v>
      </c>
      <c r="C172" s="6" t="s">
        <v>112</v>
      </c>
      <c r="D172" s="7" t="s">
        <v>507</v>
      </c>
      <c r="E172" s="4" t="s">
        <v>8</v>
      </c>
      <c r="F172" s="4"/>
      <c r="G172">
        <v>6.3</v>
      </c>
      <c r="I172">
        <v>-0.7</v>
      </c>
      <c r="J172">
        <v>0.4</v>
      </c>
      <c r="K172">
        <v>3</v>
      </c>
      <c r="L172">
        <v>16.6</v>
      </c>
      <c r="M172">
        <v>9.1</v>
      </c>
      <c r="N172">
        <v>12.9</v>
      </c>
      <c r="O172">
        <v>11.2</v>
      </c>
      <c r="P172">
        <v>11.8</v>
      </c>
      <c r="Q172">
        <v>11.4</v>
      </c>
      <c r="R172">
        <v>13</v>
      </c>
      <c r="S172">
        <v>15</v>
      </c>
      <c r="T172">
        <v>13.9</v>
      </c>
      <c r="U172">
        <v>15.5</v>
      </c>
      <c r="V172">
        <v>19.3</v>
      </c>
      <c r="W172">
        <v>14.6</v>
      </c>
      <c r="X172">
        <v>11.7</v>
      </c>
      <c r="Y172">
        <v>13.2</v>
      </c>
      <c r="Z172">
        <v>19.3</v>
      </c>
      <c r="AA172">
        <v>13.1</v>
      </c>
      <c r="AC172" s="38">
        <f t="shared" si="91"/>
        <v>1</v>
      </c>
      <c r="AD172" s="38">
        <f t="shared" si="92"/>
        <v>11.805263157894737</v>
      </c>
      <c r="AE172" s="38"/>
      <c r="AF172" s="38">
        <f t="shared" si="93"/>
        <v>0</v>
      </c>
      <c r="AG172" s="38">
        <f t="shared" si="94"/>
        <v>5</v>
      </c>
      <c r="AH172" s="38">
        <f t="shared" si="95"/>
        <v>0</v>
      </c>
      <c r="AI172" s="38">
        <f t="shared" si="96"/>
        <v>5</v>
      </c>
      <c r="AJ172" s="38"/>
      <c r="AK172" s="38">
        <f t="shared" si="97"/>
        <v>0</v>
      </c>
      <c r="AL172" s="38">
        <f t="shared" si="98"/>
        <v>1</v>
      </c>
      <c r="AM172" s="38">
        <f t="shared" si="99"/>
        <v>0</v>
      </c>
      <c r="AN172" s="38">
        <f t="shared" si="100"/>
        <v>1</v>
      </c>
      <c r="AO172" s="38"/>
      <c r="AP172" s="38">
        <f t="shared" si="101"/>
        <v>0</v>
      </c>
      <c r="AQ172" s="38">
        <f t="shared" si="102"/>
        <v>0</v>
      </c>
      <c r="AR172" s="38">
        <f t="shared" si="103"/>
        <v>0</v>
      </c>
      <c r="AS172" s="38">
        <f t="shared" si="104"/>
        <v>0</v>
      </c>
      <c r="AT172" s="38">
        <f t="shared" si="105"/>
        <v>0</v>
      </c>
      <c r="AU172" s="38"/>
      <c r="AV172" s="38">
        <f t="shared" si="106"/>
        <v>1</v>
      </c>
      <c r="AW172" s="38">
        <f t="shared" si="107"/>
        <v>1</v>
      </c>
      <c r="AX172" s="38">
        <f t="shared" si="108"/>
        <v>1</v>
      </c>
      <c r="AY172" s="38">
        <f t="shared" si="109"/>
        <v>1</v>
      </c>
      <c r="AZ172" s="38">
        <f t="shared" si="110"/>
        <v>0</v>
      </c>
      <c r="BA172" s="38">
        <f t="shared" si="111"/>
        <v>1</v>
      </c>
      <c r="BB172" s="38">
        <f t="shared" si="112"/>
        <v>0</v>
      </c>
      <c r="BC172" s="38">
        <f t="shared" si="113"/>
        <v>0</v>
      </c>
      <c r="BD172" s="38">
        <f t="shared" si="114"/>
        <v>5</v>
      </c>
      <c r="BE172" s="38"/>
      <c r="BF172" s="38"/>
      <c r="BG172" s="39">
        <f t="shared" si="115"/>
        <v>0.6863157894736841</v>
      </c>
      <c r="BH172" s="39">
        <f t="shared" si="116"/>
        <v>0.4886112468032526</v>
      </c>
      <c r="BI172" s="39">
        <f t="shared" si="117"/>
        <v>0.6990073295776322</v>
      </c>
      <c r="BJ172" s="38"/>
      <c r="BK172" s="38"/>
      <c r="BL172" s="38"/>
      <c r="BM172" s="38">
        <f t="shared" si="118"/>
        <v>-2</v>
      </c>
      <c r="BN172" s="38">
        <f t="shared" si="119"/>
        <v>5</v>
      </c>
      <c r="BO172" s="38">
        <f t="shared" si="120"/>
        <v>1</v>
      </c>
      <c r="BP172" s="38">
        <f t="shared" si="121"/>
        <v>0</v>
      </c>
      <c r="BQ172" s="38">
        <f t="shared" si="122"/>
        <v>0</v>
      </c>
      <c r="BR172" s="38">
        <f t="shared" si="123"/>
        <v>0</v>
      </c>
      <c r="BS172" s="38">
        <f t="shared" si="124"/>
        <v>0</v>
      </c>
      <c r="BT172" s="38">
        <f t="shared" si="125"/>
        <v>0</v>
      </c>
      <c r="BU172" s="38">
        <f t="shared" si="126"/>
        <v>5</v>
      </c>
      <c r="BV172" s="40">
        <f t="shared" si="127"/>
        <v>2.5</v>
      </c>
      <c r="BW172" s="40">
        <f t="shared" si="128"/>
        <v>5</v>
      </c>
      <c r="BX172" s="40">
        <f t="shared" si="129"/>
        <v>10</v>
      </c>
      <c r="BY172" s="38">
        <f t="shared" si="130"/>
        <v>26.5</v>
      </c>
      <c r="BZ172" s="37"/>
      <c r="CA172" s="37"/>
      <c r="CB172" s="37"/>
      <c r="CC172" s="37"/>
      <c r="CD172" s="37"/>
      <c r="CE172" s="37"/>
      <c r="CF172" s="37"/>
      <c r="CG172" s="37"/>
      <c r="CH172" s="37">
        <f t="shared" si="131"/>
        <v>1</v>
      </c>
      <c r="CI172" s="38">
        <f t="shared" si="132"/>
        <v>0</v>
      </c>
      <c r="CJ172" s="38">
        <f t="shared" si="133"/>
        <v>16.2</v>
      </c>
      <c r="CR172" s="38">
        <f t="shared" si="134"/>
        <v>0.38195619729637814</v>
      </c>
      <c r="CS172" s="39">
        <f t="shared" si="135"/>
        <v>-10</v>
      </c>
    </row>
    <row r="173" spans="1:97" ht="12.75">
      <c r="A173" s="4" t="s">
        <v>107</v>
      </c>
      <c r="B173" s="4" t="s">
        <v>3</v>
      </c>
      <c r="C173" s="6" t="s">
        <v>112</v>
      </c>
      <c r="D173" s="7" t="s">
        <v>507</v>
      </c>
      <c r="E173" s="4" t="s">
        <v>49</v>
      </c>
      <c r="F173" s="4"/>
      <c r="G173">
        <v>6.3</v>
      </c>
      <c r="H173">
        <v>17.2</v>
      </c>
      <c r="I173">
        <v>11.2</v>
      </c>
      <c r="J173">
        <v>8.4</v>
      </c>
      <c r="K173">
        <v>13.3</v>
      </c>
      <c r="L173">
        <v>11.1</v>
      </c>
      <c r="M173">
        <v>14.8</v>
      </c>
      <c r="N173">
        <v>11.9</v>
      </c>
      <c r="O173">
        <v>11.9</v>
      </c>
      <c r="P173">
        <v>12.8</v>
      </c>
      <c r="Q173">
        <v>17.2</v>
      </c>
      <c r="R173">
        <v>14.3</v>
      </c>
      <c r="S173">
        <v>13.4</v>
      </c>
      <c r="T173">
        <v>16.3</v>
      </c>
      <c r="U173">
        <v>14.7</v>
      </c>
      <c r="V173">
        <v>11.9</v>
      </c>
      <c r="W173">
        <v>13.2</v>
      </c>
      <c r="X173">
        <v>12.2</v>
      </c>
      <c r="Y173">
        <v>17.9</v>
      </c>
      <c r="Z173">
        <v>16.3</v>
      </c>
      <c r="AA173">
        <v>13.1</v>
      </c>
      <c r="AC173" s="38">
        <f t="shared" si="91"/>
        <v>0</v>
      </c>
      <c r="AD173" s="38">
        <f t="shared" si="92"/>
        <v>13.655000000000001</v>
      </c>
      <c r="AE173" s="38"/>
      <c r="AF173" s="38">
        <f t="shared" si="93"/>
        <v>5</v>
      </c>
      <c r="AG173" s="38">
        <f t="shared" si="94"/>
        <v>0</v>
      </c>
      <c r="AH173" s="38">
        <f t="shared" si="95"/>
        <v>0</v>
      </c>
      <c r="AI173" s="38">
        <f t="shared" si="96"/>
        <v>5</v>
      </c>
      <c r="AJ173" s="38"/>
      <c r="AK173" s="38">
        <f t="shared" si="97"/>
        <v>0</v>
      </c>
      <c r="AL173" s="38">
        <f t="shared" si="98"/>
        <v>0</v>
      </c>
      <c r="AM173" s="38">
        <f t="shared" si="99"/>
        <v>0</v>
      </c>
      <c r="AN173" s="38">
        <f t="shared" si="100"/>
        <v>0</v>
      </c>
      <c r="AO173" s="38"/>
      <c r="AP173" s="38">
        <f t="shared" si="101"/>
        <v>0</v>
      </c>
      <c r="AQ173" s="38">
        <f t="shared" si="102"/>
        <v>0</v>
      </c>
      <c r="AR173" s="38">
        <f t="shared" si="103"/>
        <v>0</v>
      </c>
      <c r="AS173" s="38">
        <f t="shared" si="104"/>
        <v>0</v>
      </c>
      <c r="AT173" s="38">
        <f t="shared" si="105"/>
        <v>0</v>
      </c>
      <c r="AU173" s="38"/>
      <c r="AV173" s="38">
        <f t="shared" si="106"/>
        <v>1</v>
      </c>
      <c r="AW173" s="38">
        <f t="shared" si="107"/>
        <v>1</v>
      </c>
      <c r="AX173" s="38">
        <f t="shared" si="108"/>
        <v>1</v>
      </c>
      <c r="AY173" s="38">
        <f t="shared" si="109"/>
        <v>0</v>
      </c>
      <c r="AZ173" s="38">
        <f t="shared" si="110"/>
        <v>1</v>
      </c>
      <c r="BA173" s="38">
        <f t="shared" si="111"/>
        <v>1</v>
      </c>
      <c r="BB173" s="38">
        <f t="shared" si="112"/>
        <v>0</v>
      </c>
      <c r="BC173" s="38">
        <f t="shared" si="113"/>
        <v>0</v>
      </c>
      <c r="BD173" s="38">
        <f t="shared" si="114"/>
        <v>5</v>
      </c>
      <c r="BE173" s="38"/>
      <c r="BF173" s="38"/>
      <c r="BG173" s="39">
        <f t="shared" si="115"/>
        <v>0.131203007518797</v>
      </c>
      <c r="BH173" s="39">
        <f t="shared" si="116"/>
        <v>0.10136822004892464</v>
      </c>
      <c r="BI173" s="39">
        <f t="shared" si="117"/>
        <v>0.31838376222559567</v>
      </c>
      <c r="BJ173" s="38"/>
      <c r="BK173" s="38"/>
      <c r="BL173" s="38"/>
      <c r="BM173" s="38">
        <f t="shared" si="118"/>
        <v>0</v>
      </c>
      <c r="BN173" s="38">
        <f t="shared" si="119"/>
        <v>5</v>
      </c>
      <c r="BO173" s="38">
        <f t="shared" si="120"/>
        <v>0</v>
      </c>
      <c r="BP173" s="38">
        <f t="shared" si="121"/>
        <v>0</v>
      </c>
      <c r="BQ173" s="38">
        <f t="shared" si="122"/>
        <v>0</v>
      </c>
      <c r="BR173" s="38">
        <f t="shared" si="123"/>
        <v>0</v>
      </c>
      <c r="BS173" s="38">
        <f t="shared" si="124"/>
        <v>0</v>
      </c>
      <c r="BT173" s="38">
        <f t="shared" si="125"/>
        <v>0</v>
      </c>
      <c r="BU173" s="38">
        <f t="shared" si="126"/>
        <v>5</v>
      </c>
      <c r="BV173" s="40">
        <f t="shared" si="127"/>
        <v>-1</v>
      </c>
      <c r="BW173" s="40">
        <f t="shared" si="128"/>
        <v>0</v>
      </c>
      <c r="BX173" s="40">
        <f t="shared" si="129"/>
        <v>5</v>
      </c>
      <c r="BY173" s="38">
        <f t="shared" si="130"/>
        <v>14</v>
      </c>
      <c r="BZ173" s="37"/>
      <c r="CA173" s="37"/>
      <c r="CB173" s="37"/>
      <c r="CC173" s="37"/>
      <c r="CD173" s="37"/>
      <c r="CE173" s="37"/>
      <c r="CF173" s="37"/>
      <c r="CG173" s="37"/>
      <c r="CH173" s="37">
        <f t="shared" si="131"/>
        <v>0</v>
      </c>
      <c r="CI173" s="38">
        <f t="shared" si="132"/>
        <v>0</v>
      </c>
      <c r="CJ173" s="38">
        <f t="shared" si="133"/>
        <v>14.7</v>
      </c>
      <c r="CR173" s="38">
        <f t="shared" si="134"/>
        <v>0.33082070573415234</v>
      </c>
      <c r="CS173" s="39">
        <f t="shared" si="135"/>
        <v>-10</v>
      </c>
    </row>
    <row r="174" spans="1:97" ht="12.75">
      <c r="A174" s="4" t="s">
        <v>107</v>
      </c>
      <c r="B174" s="4" t="s">
        <v>3</v>
      </c>
      <c r="C174" s="6" t="s">
        <v>112</v>
      </c>
      <c r="D174" s="7" t="s">
        <v>487</v>
      </c>
      <c r="E174" s="4" t="s">
        <v>8</v>
      </c>
      <c r="F174" s="4"/>
      <c r="G174">
        <v>6.3</v>
      </c>
      <c r="O174">
        <v>-2.1</v>
      </c>
      <c r="P174">
        <v>3.8</v>
      </c>
      <c r="Q174">
        <v>13.6</v>
      </c>
      <c r="R174">
        <v>16.1</v>
      </c>
      <c r="S174">
        <v>12.4</v>
      </c>
      <c r="T174">
        <v>12.3</v>
      </c>
      <c r="U174">
        <v>11</v>
      </c>
      <c r="V174">
        <v>15.8</v>
      </c>
      <c r="W174">
        <v>16.6</v>
      </c>
      <c r="X174">
        <v>20.6</v>
      </c>
      <c r="Y174">
        <v>19.8</v>
      </c>
      <c r="Z174">
        <v>20.5</v>
      </c>
      <c r="AA174">
        <v>17.5</v>
      </c>
      <c r="AC174" s="38">
        <f t="shared" si="91"/>
        <v>7</v>
      </c>
      <c r="AD174" s="38">
        <f t="shared" si="92"/>
        <v>13.684615384615386</v>
      </c>
      <c r="AE174" s="38"/>
      <c r="AF174" s="38">
        <f t="shared" si="93"/>
        <v>10</v>
      </c>
      <c r="AG174" s="38">
        <f t="shared" si="94"/>
        <v>10</v>
      </c>
      <c r="AH174" s="38">
        <f t="shared" si="95"/>
        <v>0</v>
      </c>
      <c r="AI174" s="38">
        <f t="shared" si="96"/>
        <v>20</v>
      </c>
      <c r="AJ174" s="38"/>
      <c r="AK174" s="38">
        <f t="shared" si="97"/>
        <v>0</v>
      </c>
      <c r="AL174" s="38">
        <f t="shared" si="98"/>
        <v>0</v>
      </c>
      <c r="AM174" s="38">
        <f t="shared" si="99"/>
        <v>0</v>
      </c>
      <c r="AN174" s="38">
        <f t="shared" si="100"/>
        <v>0</v>
      </c>
      <c r="AO174" s="38"/>
      <c r="AP174" s="38">
        <f t="shared" si="101"/>
        <v>0</v>
      </c>
      <c r="AQ174" s="38">
        <f t="shared" si="102"/>
        <v>1</v>
      </c>
      <c r="AR174" s="38">
        <f t="shared" si="103"/>
        <v>0</v>
      </c>
      <c r="AS174" s="38">
        <f t="shared" si="104"/>
        <v>0</v>
      </c>
      <c r="AT174" s="38">
        <f t="shared" si="105"/>
        <v>0</v>
      </c>
      <c r="AU174" s="38"/>
      <c r="AV174" s="38">
        <f t="shared" si="106"/>
      </c>
      <c r="AW174" s="38">
        <f t="shared" si="107"/>
      </c>
      <c r="AX174" s="38">
        <f t="shared" si="108"/>
        <v>1</v>
      </c>
      <c r="AY174" s="38">
        <f t="shared" si="109"/>
        <v>1</v>
      </c>
      <c r="AZ174" s="38">
        <f t="shared" si="110"/>
        <v>1</v>
      </c>
      <c r="BA174" s="38">
        <f t="shared" si="111"/>
        <v>1</v>
      </c>
      <c r="BB174" s="38">
        <f t="shared" si="112"/>
        <v>0</v>
      </c>
      <c r="BC174" s="38">
        <f t="shared" si="113"/>
        <v>0</v>
      </c>
      <c r="BD174" s="38">
        <f t="shared" si="114"/>
        <v>4</v>
      </c>
      <c r="BE174" s="38"/>
      <c r="BF174" s="38"/>
      <c r="BG174" s="39">
        <f t="shared" si="115"/>
        <v>1.380769230769231</v>
      </c>
      <c r="BH174" s="39">
        <f t="shared" si="116"/>
        <v>0.6638657502796259</v>
      </c>
      <c r="BI174" s="39">
        <f t="shared" si="117"/>
        <v>0.8147795715895348</v>
      </c>
      <c r="BJ174" s="38"/>
      <c r="BK174" s="38"/>
      <c r="BL174" s="38"/>
      <c r="BM174" s="38">
        <f t="shared" si="118"/>
        <v>-14</v>
      </c>
      <c r="BN174" s="38">
        <f t="shared" si="119"/>
        <v>20</v>
      </c>
      <c r="BO174" s="38">
        <f t="shared" si="120"/>
        <v>0</v>
      </c>
      <c r="BP174" s="38">
        <f t="shared" si="121"/>
        <v>0</v>
      </c>
      <c r="BQ174" s="38">
        <f t="shared" si="122"/>
        <v>1</v>
      </c>
      <c r="BR174" s="38">
        <f t="shared" si="123"/>
        <v>0</v>
      </c>
      <c r="BS174" s="38">
        <f t="shared" si="124"/>
        <v>0</v>
      </c>
      <c r="BT174" s="38">
        <f t="shared" si="125"/>
        <v>0</v>
      </c>
      <c r="BU174" s="38">
        <f t="shared" si="126"/>
        <v>4</v>
      </c>
      <c r="BV174" s="40">
        <f t="shared" si="127"/>
        <v>0</v>
      </c>
      <c r="BW174" s="40">
        <f t="shared" si="128"/>
        <v>7.5</v>
      </c>
      <c r="BX174" s="40">
        <f t="shared" si="129"/>
        <v>20</v>
      </c>
      <c r="BY174" s="38">
        <f t="shared" si="130"/>
        <v>38.5</v>
      </c>
      <c r="BZ174" s="37"/>
      <c r="CA174" s="37"/>
      <c r="CB174" s="37"/>
      <c r="CC174" s="37"/>
      <c r="CD174" s="37"/>
      <c r="CE174" s="37"/>
      <c r="CF174" s="37"/>
      <c r="CG174" s="37"/>
      <c r="CH174" s="37">
        <f t="shared" si="131"/>
        <v>1</v>
      </c>
      <c r="CI174" s="38">
        <f t="shared" si="132"/>
        <v>1</v>
      </c>
      <c r="CJ174" s="38">
        <f t="shared" si="133"/>
        <v>19</v>
      </c>
      <c r="CR174" s="38">
        <f t="shared" si="134"/>
        <v>0.8147795715895348</v>
      </c>
      <c r="CS174" s="39">
        <f t="shared" si="135"/>
        <v>0</v>
      </c>
    </row>
    <row r="175" spans="1:97" ht="12.75">
      <c r="A175" s="4" t="s">
        <v>107</v>
      </c>
      <c r="B175" s="4" t="s">
        <v>3</v>
      </c>
      <c r="C175" s="6" t="s">
        <v>112</v>
      </c>
      <c r="D175" s="7" t="s">
        <v>487</v>
      </c>
      <c r="E175" s="4" t="s">
        <v>49</v>
      </c>
      <c r="F175" s="4"/>
      <c r="G175">
        <v>6.3</v>
      </c>
      <c r="H175">
        <v>19.2</v>
      </c>
      <c r="I175">
        <v>11.5</v>
      </c>
      <c r="J175">
        <v>11.2</v>
      </c>
      <c r="K175">
        <v>13.3</v>
      </c>
      <c r="L175">
        <v>21.2</v>
      </c>
      <c r="M175">
        <v>11.8</v>
      </c>
      <c r="N175">
        <v>10.3</v>
      </c>
      <c r="O175">
        <v>14.7</v>
      </c>
      <c r="P175">
        <v>12.5</v>
      </c>
      <c r="Q175">
        <v>14.1</v>
      </c>
      <c r="R175">
        <v>9.6</v>
      </c>
      <c r="S175">
        <v>13.3</v>
      </c>
      <c r="T175">
        <v>9.8</v>
      </c>
      <c r="U175">
        <v>10.9</v>
      </c>
      <c r="V175">
        <v>15.7</v>
      </c>
      <c r="W175">
        <v>8.1</v>
      </c>
      <c r="X175">
        <v>15.4</v>
      </c>
      <c r="Y175">
        <v>16.1</v>
      </c>
      <c r="Z175">
        <v>17.7</v>
      </c>
      <c r="AA175">
        <v>15.9</v>
      </c>
      <c r="AC175" s="38">
        <f t="shared" si="91"/>
        <v>0</v>
      </c>
      <c r="AD175" s="38">
        <f t="shared" si="92"/>
        <v>13.615</v>
      </c>
      <c r="AE175" s="38"/>
      <c r="AF175" s="38">
        <f t="shared" si="93"/>
        <v>0</v>
      </c>
      <c r="AG175" s="38">
        <f t="shared" si="94"/>
        <v>5</v>
      </c>
      <c r="AH175" s="38">
        <f t="shared" si="95"/>
        <v>0</v>
      </c>
      <c r="AI175" s="38">
        <f t="shared" si="96"/>
        <v>5</v>
      </c>
      <c r="AJ175" s="38"/>
      <c r="AK175" s="38">
        <f t="shared" si="97"/>
        <v>0</v>
      </c>
      <c r="AL175" s="38">
        <f t="shared" si="98"/>
        <v>0</v>
      </c>
      <c r="AM175" s="38">
        <f t="shared" si="99"/>
        <v>0</v>
      </c>
      <c r="AN175" s="38">
        <f t="shared" si="100"/>
        <v>0</v>
      </c>
      <c r="AO175" s="38"/>
      <c r="AP175" s="38">
        <f t="shared" si="101"/>
        <v>0</v>
      </c>
      <c r="AQ175" s="38">
        <f t="shared" si="102"/>
        <v>0</v>
      </c>
      <c r="AR175" s="38">
        <f t="shared" si="103"/>
        <v>0</v>
      </c>
      <c r="AS175" s="38">
        <f t="shared" si="104"/>
        <v>0</v>
      </c>
      <c r="AT175" s="38">
        <f t="shared" si="105"/>
        <v>0</v>
      </c>
      <c r="AU175" s="38"/>
      <c r="AV175" s="38">
        <f t="shared" si="106"/>
        <v>1</v>
      </c>
      <c r="AW175" s="38">
        <f t="shared" si="107"/>
        <v>0</v>
      </c>
      <c r="AX175" s="38">
        <f t="shared" si="108"/>
        <v>0</v>
      </c>
      <c r="AY175" s="38">
        <f t="shared" si="109"/>
        <v>0</v>
      </c>
      <c r="AZ175" s="38">
        <f t="shared" si="110"/>
        <v>1</v>
      </c>
      <c r="BA175" s="38">
        <f t="shared" si="111"/>
        <v>1</v>
      </c>
      <c r="BB175" s="38">
        <f t="shared" si="112"/>
        <v>0</v>
      </c>
      <c r="BC175" s="38">
        <f t="shared" si="113"/>
        <v>0</v>
      </c>
      <c r="BD175" s="38">
        <f t="shared" si="114"/>
        <v>3</v>
      </c>
      <c r="BE175" s="38"/>
      <c r="BF175" s="38"/>
      <c r="BG175" s="39">
        <f t="shared" si="115"/>
        <v>0.009097744360902304</v>
      </c>
      <c r="BH175" s="39">
        <f t="shared" si="116"/>
        <v>0.0002499090940948136</v>
      </c>
      <c r="BI175" s="39">
        <f t="shared" si="117"/>
        <v>0.015808513342335944</v>
      </c>
      <c r="BJ175" s="38"/>
      <c r="BK175" s="38"/>
      <c r="BL175" s="38"/>
      <c r="BM175" s="38">
        <f t="shared" si="118"/>
        <v>0</v>
      </c>
      <c r="BN175" s="38">
        <f t="shared" si="119"/>
        <v>5</v>
      </c>
      <c r="BO175" s="38">
        <f t="shared" si="120"/>
        <v>0</v>
      </c>
      <c r="BP175" s="38">
        <f t="shared" si="121"/>
        <v>0</v>
      </c>
      <c r="BQ175" s="38">
        <f t="shared" si="122"/>
        <v>0</v>
      </c>
      <c r="BR175" s="38">
        <f t="shared" si="123"/>
        <v>0</v>
      </c>
      <c r="BS175" s="38">
        <f t="shared" si="124"/>
        <v>0</v>
      </c>
      <c r="BT175" s="38">
        <f t="shared" si="125"/>
        <v>0</v>
      </c>
      <c r="BU175" s="38">
        <f t="shared" si="126"/>
        <v>3</v>
      </c>
      <c r="BV175" s="40">
        <f t="shared" si="127"/>
        <v>-1</v>
      </c>
      <c r="BW175" s="40">
        <f t="shared" si="128"/>
        <v>0</v>
      </c>
      <c r="BX175" s="40">
        <f t="shared" si="129"/>
        <v>0</v>
      </c>
      <c r="BY175" s="38">
        <f t="shared" si="130"/>
        <v>7</v>
      </c>
      <c r="BZ175" s="37"/>
      <c r="CA175" s="37"/>
      <c r="CB175" s="37"/>
      <c r="CC175" s="37"/>
      <c r="CD175" s="37"/>
      <c r="CE175" s="37"/>
      <c r="CF175" s="37"/>
      <c r="CG175" s="37"/>
      <c r="CH175" s="37">
        <f t="shared" si="131"/>
        <v>1</v>
      </c>
      <c r="CI175" s="38">
        <f t="shared" si="132"/>
        <v>0</v>
      </c>
      <c r="CJ175" s="38">
        <f t="shared" si="133"/>
        <v>16.8</v>
      </c>
      <c r="CR175" s="38">
        <f t="shared" si="134"/>
        <v>0.09110006412864793</v>
      </c>
      <c r="CS175" s="39">
        <f t="shared" si="135"/>
        <v>-10</v>
      </c>
    </row>
    <row r="176" spans="1:97" ht="12.75">
      <c r="A176" s="4" t="s">
        <v>107</v>
      </c>
      <c r="B176" s="4" t="s">
        <v>3</v>
      </c>
      <c r="C176" s="6" t="s">
        <v>113</v>
      </c>
      <c r="D176" s="7" t="s">
        <v>506</v>
      </c>
      <c r="E176" s="4" t="s">
        <v>8</v>
      </c>
      <c r="F176" s="4"/>
      <c r="G176">
        <v>6.3</v>
      </c>
      <c r="H176">
        <v>3.5</v>
      </c>
      <c r="I176">
        <v>4.9</v>
      </c>
      <c r="J176">
        <v>15.1</v>
      </c>
      <c r="K176">
        <v>15.7</v>
      </c>
      <c r="L176">
        <v>14.5</v>
      </c>
      <c r="M176">
        <v>12.8</v>
      </c>
      <c r="N176">
        <v>14</v>
      </c>
      <c r="O176">
        <v>13.5</v>
      </c>
      <c r="P176">
        <v>13.4</v>
      </c>
      <c r="Q176">
        <v>12.7</v>
      </c>
      <c r="R176">
        <v>13.4</v>
      </c>
      <c r="S176">
        <v>15.3</v>
      </c>
      <c r="T176">
        <v>10.8</v>
      </c>
      <c r="U176">
        <v>11.4</v>
      </c>
      <c r="V176">
        <v>14.8</v>
      </c>
      <c r="W176">
        <v>10.6</v>
      </c>
      <c r="X176">
        <v>12.6</v>
      </c>
      <c r="Y176">
        <v>11.8</v>
      </c>
      <c r="Z176">
        <v>15.8</v>
      </c>
      <c r="AA176">
        <v>18</v>
      </c>
      <c r="AC176" s="38">
        <f t="shared" si="91"/>
        <v>0</v>
      </c>
      <c r="AD176" s="38">
        <f t="shared" si="92"/>
        <v>12.730000000000002</v>
      </c>
      <c r="AE176" s="38"/>
      <c r="AF176" s="38">
        <f t="shared" si="93"/>
        <v>0</v>
      </c>
      <c r="AG176" s="38">
        <f t="shared" si="94"/>
        <v>0</v>
      </c>
      <c r="AH176" s="38">
        <f t="shared" si="95"/>
        <v>5</v>
      </c>
      <c r="AI176" s="38">
        <f t="shared" si="96"/>
        <v>5</v>
      </c>
      <c r="AJ176" s="38"/>
      <c r="AK176" s="38">
        <f t="shared" si="97"/>
        <v>0</v>
      </c>
      <c r="AL176" s="38">
        <f t="shared" si="98"/>
        <v>0</v>
      </c>
      <c r="AM176" s="38">
        <f t="shared" si="99"/>
        <v>0</v>
      </c>
      <c r="AN176" s="38">
        <f t="shared" si="100"/>
        <v>0</v>
      </c>
      <c r="AO176" s="38"/>
      <c r="AP176" s="38">
        <f t="shared" si="101"/>
        <v>0</v>
      </c>
      <c r="AQ176" s="38">
        <f t="shared" si="102"/>
        <v>0</v>
      </c>
      <c r="AR176" s="38">
        <f t="shared" si="103"/>
        <v>1</v>
      </c>
      <c r="AS176" s="38">
        <f t="shared" si="104"/>
        <v>1</v>
      </c>
      <c r="AT176" s="38">
        <f t="shared" si="105"/>
        <v>0</v>
      </c>
      <c r="AU176" s="38"/>
      <c r="AV176" s="38">
        <f t="shared" si="106"/>
        <v>1</v>
      </c>
      <c r="AW176" s="38">
        <f t="shared" si="107"/>
        <v>0</v>
      </c>
      <c r="AX176" s="38">
        <f t="shared" si="108"/>
        <v>0</v>
      </c>
      <c r="AY176" s="38">
        <f t="shared" si="109"/>
        <v>0</v>
      </c>
      <c r="AZ176" s="38">
        <f t="shared" si="110"/>
        <v>1</v>
      </c>
      <c r="BA176" s="38">
        <f t="shared" si="111"/>
        <v>1</v>
      </c>
      <c r="BB176" s="38">
        <f t="shared" si="112"/>
        <v>1</v>
      </c>
      <c r="BC176" s="38">
        <f t="shared" si="113"/>
        <v>1</v>
      </c>
      <c r="BD176" s="38">
        <f t="shared" si="114"/>
        <v>5</v>
      </c>
      <c r="BE176" s="38"/>
      <c r="BF176" s="38"/>
      <c r="BG176" s="39">
        <f t="shared" si="115"/>
        <v>0.24120300751879703</v>
      </c>
      <c r="BH176" s="39">
        <f t="shared" si="116"/>
        <v>0.17105234901988242</v>
      </c>
      <c r="BI176" s="39">
        <f t="shared" si="117"/>
        <v>0.4135847543368619</v>
      </c>
      <c r="BJ176" s="38"/>
      <c r="BK176" s="38"/>
      <c r="BL176" s="38"/>
      <c r="BM176" s="38">
        <f t="shared" si="118"/>
        <v>0</v>
      </c>
      <c r="BN176" s="38">
        <f t="shared" si="119"/>
        <v>5</v>
      </c>
      <c r="BO176" s="38">
        <f t="shared" si="120"/>
        <v>0</v>
      </c>
      <c r="BP176" s="38">
        <f t="shared" si="121"/>
        <v>0</v>
      </c>
      <c r="BQ176" s="38">
        <f t="shared" si="122"/>
        <v>0</v>
      </c>
      <c r="BR176" s="38">
        <f t="shared" si="123"/>
        <v>1</v>
      </c>
      <c r="BS176" s="38">
        <f t="shared" si="124"/>
        <v>1</v>
      </c>
      <c r="BT176" s="38">
        <f t="shared" si="125"/>
        <v>0</v>
      </c>
      <c r="BU176" s="38">
        <f t="shared" si="126"/>
        <v>5</v>
      </c>
      <c r="BV176" s="40">
        <f t="shared" si="127"/>
        <v>-1</v>
      </c>
      <c r="BW176" s="40">
        <f t="shared" si="128"/>
        <v>0</v>
      </c>
      <c r="BX176" s="40">
        <f t="shared" si="129"/>
        <v>5</v>
      </c>
      <c r="BY176" s="38">
        <f t="shared" si="130"/>
        <v>16</v>
      </c>
      <c r="BZ176" s="37"/>
      <c r="CA176" s="37"/>
      <c r="CB176" s="37"/>
      <c r="CC176" s="37"/>
      <c r="CD176" s="37"/>
      <c r="CE176" s="37"/>
      <c r="CF176" s="37"/>
      <c r="CG176" s="37"/>
      <c r="CH176" s="37">
        <f t="shared" si="131"/>
        <v>1</v>
      </c>
      <c r="CI176" s="38">
        <f t="shared" si="132"/>
        <v>0</v>
      </c>
      <c r="CJ176" s="38">
        <f t="shared" si="133"/>
        <v>16.9</v>
      </c>
      <c r="CR176" s="38">
        <f t="shared" si="134"/>
        <v>0.14265829461434285</v>
      </c>
      <c r="CS176" s="39">
        <f t="shared" si="135"/>
        <v>-10</v>
      </c>
    </row>
    <row r="177" spans="1:97" ht="12.75">
      <c r="A177" s="4" t="s">
        <v>107</v>
      </c>
      <c r="B177" s="4" t="s">
        <v>3</v>
      </c>
      <c r="C177" s="6" t="s">
        <v>113</v>
      </c>
      <c r="D177" s="7" t="s">
        <v>506</v>
      </c>
      <c r="E177" s="4" t="s">
        <v>49</v>
      </c>
      <c r="F177" s="4"/>
      <c r="G177">
        <v>6.3</v>
      </c>
      <c r="H177">
        <v>15.1</v>
      </c>
      <c r="I177">
        <v>12.3</v>
      </c>
      <c r="J177">
        <v>16.3</v>
      </c>
      <c r="K177">
        <v>12.5</v>
      </c>
      <c r="L177">
        <v>14.4</v>
      </c>
      <c r="M177">
        <v>13.7</v>
      </c>
      <c r="N177">
        <v>15.2</v>
      </c>
      <c r="O177">
        <v>12.4</v>
      </c>
      <c r="P177">
        <v>13.4</v>
      </c>
      <c r="Q177">
        <v>12.8</v>
      </c>
      <c r="R177">
        <v>10.1</v>
      </c>
      <c r="S177">
        <v>13.5</v>
      </c>
      <c r="T177">
        <v>11.8</v>
      </c>
      <c r="U177">
        <v>14.2</v>
      </c>
      <c r="V177">
        <v>11.9</v>
      </c>
      <c r="W177">
        <v>11.4</v>
      </c>
      <c r="X177">
        <v>13.6</v>
      </c>
      <c r="Y177">
        <v>15.9</v>
      </c>
      <c r="Z177">
        <v>13.5</v>
      </c>
      <c r="AA177">
        <v>18.5</v>
      </c>
      <c r="AC177" s="38">
        <f t="shared" si="91"/>
        <v>0</v>
      </c>
      <c r="AD177" s="38">
        <f t="shared" si="92"/>
        <v>13.625</v>
      </c>
      <c r="AE177" s="38"/>
      <c r="AF177" s="38">
        <f t="shared" si="93"/>
        <v>0</v>
      </c>
      <c r="AG177" s="38">
        <f t="shared" si="94"/>
        <v>0</v>
      </c>
      <c r="AH177" s="38">
        <f t="shared" si="95"/>
        <v>5</v>
      </c>
      <c r="AI177" s="38">
        <f t="shared" si="96"/>
        <v>5</v>
      </c>
      <c r="AJ177" s="38"/>
      <c r="AK177" s="38">
        <f t="shared" si="97"/>
        <v>0</v>
      </c>
      <c r="AL177" s="38">
        <f t="shared" si="98"/>
        <v>0</v>
      </c>
      <c r="AM177" s="38">
        <f t="shared" si="99"/>
        <v>0</v>
      </c>
      <c r="AN177" s="38">
        <f t="shared" si="100"/>
        <v>0</v>
      </c>
      <c r="AO177" s="38"/>
      <c r="AP177" s="38">
        <f t="shared" si="101"/>
        <v>1</v>
      </c>
      <c r="AQ177" s="38">
        <f t="shared" si="102"/>
        <v>0</v>
      </c>
      <c r="AR177" s="38">
        <f t="shared" si="103"/>
        <v>1</v>
      </c>
      <c r="AS177" s="38">
        <f t="shared" si="104"/>
        <v>0</v>
      </c>
      <c r="AT177" s="38">
        <f t="shared" si="105"/>
        <v>0</v>
      </c>
      <c r="AU177" s="38"/>
      <c r="AV177" s="38">
        <f t="shared" si="106"/>
        <v>0</v>
      </c>
      <c r="AW177" s="38">
        <f t="shared" si="107"/>
        <v>0</v>
      </c>
      <c r="AX177" s="38">
        <f t="shared" si="108"/>
        <v>0</v>
      </c>
      <c r="AY177" s="38">
        <f t="shared" si="109"/>
        <v>1</v>
      </c>
      <c r="AZ177" s="38">
        <f t="shared" si="110"/>
        <v>1</v>
      </c>
      <c r="BA177" s="38">
        <f t="shared" si="111"/>
        <v>1</v>
      </c>
      <c r="BB177" s="38">
        <f t="shared" si="112"/>
        <v>1</v>
      </c>
      <c r="BC177" s="38">
        <f t="shared" si="113"/>
        <v>1</v>
      </c>
      <c r="BD177" s="38">
        <f t="shared" si="114"/>
        <v>5</v>
      </c>
      <c r="BE177" s="38"/>
      <c r="BF177" s="38"/>
      <c r="BG177" s="39">
        <f t="shared" si="115"/>
        <v>0.02383458646616542</v>
      </c>
      <c r="BH177" s="39">
        <f t="shared" si="116"/>
        <v>0.005346611406980461</v>
      </c>
      <c r="BI177" s="39">
        <f t="shared" si="117"/>
        <v>0.07312052657756549</v>
      </c>
      <c r="BJ177" s="38"/>
      <c r="BK177" s="38"/>
      <c r="BL177" s="38"/>
      <c r="BM177" s="38">
        <f t="shared" si="118"/>
        <v>0</v>
      </c>
      <c r="BN177" s="38">
        <f t="shared" si="119"/>
        <v>5</v>
      </c>
      <c r="BO177" s="38">
        <f t="shared" si="120"/>
        <v>0</v>
      </c>
      <c r="BP177" s="38">
        <f t="shared" si="121"/>
        <v>1</v>
      </c>
      <c r="BQ177" s="38">
        <f t="shared" si="122"/>
        <v>0</v>
      </c>
      <c r="BR177" s="38">
        <f t="shared" si="123"/>
        <v>1</v>
      </c>
      <c r="BS177" s="38">
        <f t="shared" si="124"/>
        <v>0</v>
      </c>
      <c r="BT177" s="38">
        <f t="shared" si="125"/>
        <v>0</v>
      </c>
      <c r="BU177" s="38">
        <f t="shared" si="126"/>
        <v>5</v>
      </c>
      <c r="BV177" s="40">
        <f t="shared" si="127"/>
        <v>-1</v>
      </c>
      <c r="BW177" s="40">
        <f t="shared" si="128"/>
        <v>0</v>
      </c>
      <c r="BX177" s="40">
        <f t="shared" si="129"/>
        <v>0</v>
      </c>
      <c r="BY177" s="38">
        <f t="shared" si="130"/>
        <v>11</v>
      </c>
      <c r="BZ177" s="37"/>
      <c r="CA177" s="37"/>
      <c r="CB177" s="37"/>
      <c r="CC177" s="37"/>
      <c r="CD177" s="37"/>
      <c r="CE177" s="37"/>
      <c r="CF177" s="37"/>
      <c r="CG177" s="37"/>
      <c r="CH177" s="37">
        <f t="shared" si="131"/>
        <v>0</v>
      </c>
      <c r="CI177" s="38">
        <f t="shared" si="132"/>
        <v>0</v>
      </c>
      <c r="CJ177" s="38">
        <f t="shared" si="133"/>
        <v>16</v>
      </c>
      <c r="CR177" s="38">
        <f t="shared" si="134"/>
        <v>0.24719301942357932</v>
      </c>
      <c r="CS177" s="39">
        <f t="shared" si="135"/>
        <v>-10</v>
      </c>
    </row>
    <row r="178" spans="1:97" ht="12.75">
      <c r="A178" s="4" t="s">
        <v>107</v>
      </c>
      <c r="B178" s="4" t="s">
        <v>3</v>
      </c>
      <c r="C178" s="6" t="s">
        <v>113</v>
      </c>
      <c r="D178" s="7" t="s">
        <v>488</v>
      </c>
      <c r="E178" s="4" t="s">
        <v>8</v>
      </c>
      <c r="F178" s="4"/>
      <c r="G178">
        <v>6.3</v>
      </c>
      <c r="O178">
        <v>5.6</v>
      </c>
      <c r="P178">
        <v>4.3</v>
      </c>
      <c r="Q178">
        <v>15.4</v>
      </c>
      <c r="R178">
        <v>17.5</v>
      </c>
      <c r="S178">
        <v>17</v>
      </c>
      <c r="T178">
        <v>13.4</v>
      </c>
      <c r="U178">
        <v>14.1</v>
      </c>
      <c r="V178">
        <v>14.3</v>
      </c>
      <c r="W178">
        <v>13.9</v>
      </c>
      <c r="X178">
        <v>14.6</v>
      </c>
      <c r="Y178">
        <v>13.5</v>
      </c>
      <c r="Z178">
        <v>18.5</v>
      </c>
      <c r="AA178">
        <v>16.5</v>
      </c>
      <c r="AC178" s="38">
        <f t="shared" si="91"/>
        <v>7</v>
      </c>
      <c r="AD178" s="38">
        <f t="shared" si="92"/>
        <v>13.738461538461538</v>
      </c>
      <c r="AE178" s="38"/>
      <c r="AF178" s="38">
        <f t="shared" si="93"/>
        <v>0</v>
      </c>
      <c r="AG178" s="38">
        <f t="shared" si="94"/>
        <v>5</v>
      </c>
      <c r="AH178" s="38">
        <f t="shared" si="95"/>
        <v>0</v>
      </c>
      <c r="AI178" s="38">
        <f t="shared" si="96"/>
        <v>5</v>
      </c>
      <c r="AJ178" s="38"/>
      <c r="AK178" s="38">
        <f t="shared" si="97"/>
        <v>0</v>
      </c>
      <c r="AL178" s="38">
        <f t="shared" si="98"/>
        <v>0</v>
      </c>
      <c r="AM178" s="38">
        <f t="shared" si="99"/>
        <v>0</v>
      </c>
      <c r="AN178" s="38">
        <f t="shared" si="100"/>
        <v>0</v>
      </c>
      <c r="AO178" s="38"/>
      <c r="AP178" s="38">
        <f t="shared" si="101"/>
        <v>0</v>
      </c>
      <c r="AQ178" s="38">
        <f t="shared" si="102"/>
        <v>0</v>
      </c>
      <c r="AR178" s="38">
        <f t="shared" si="103"/>
        <v>0</v>
      </c>
      <c r="AS178" s="38">
        <f t="shared" si="104"/>
        <v>0</v>
      </c>
      <c r="AT178" s="38">
        <f t="shared" si="105"/>
        <v>0</v>
      </c>
      <c r="AU178" s="38"/>
      <c r="AV178" s="38">
        <f t="shared" si="106"/>
      </c>
      <c r="AW178" s="38">
        <f t="shared" si="107"/>
      </c>
      <c r="AX178" s="38">
        <f t="shared" si="108"/>
        <v>1</v>
      </c>
      <c r="AY178" s="38">
        <f t="shared" si="109"/>
        <v>0</v>
      </c>
      <c r="AZ178" s="38">
        <f t="shared" si="110"/>
        <v>1</v>
      </c>
      <c r="BA178" s="38">
        <f t="shared" si="111"/>
        <v>1</v>
      </c>
      <c r="BB178" s="38">
        <f t="shared" si="112"/>
        <v>1</v>
      </c>
      <c r="BC178" s="38">
        <f t="shared" si="113"/>
        <v>0</v>
      </c>
      <c r="BD178" s="38">
        <f t="shared" si="114"/>
        <v>4</v>
      </c>
      <c r="BE178" s="38"/>
      <c r="BF178" s="38"/>
      <c r="BG178" s="39">
        <f t="shared" si="115"/>
        <v>0.6307692307692307</v>
      </c>
      <c r="BH178" s="39">
        <f t="shared" si="116"/>
        <v>0.3375066328213513</v>
      </c>
      <c r="BI178" s="39">
        <f t="shared" si="117"/>
        <v>0.5809532105267612</v>
      </c>
      <c r="BJ178" s="38"/>
      <c r="BK178" s="38"/>
      <c r="BL178" s="38"/>
      <c r="BM178" s="38">
        <f t="shared" si="118"/>
        <v>-14</v>
      </c>
      <c r="BN178" s="38">
        <f t="shared" si="119"/>
        <v>5</v>
      </c>
      <c r="BO178" s="38">
        <f t="shared" si="120"/>
        <v>0</v>
      </c>
      <c r="BP178" s="38">
        <f t="shared" si="121"/>
        <v>0</v>
      </c>
      <c r="BQ178" s="38">
        <f t="shared" si="122"/>
        <v>0</v>
      </c>
      <c r="BR178" s="38">
        <f t="shared" si="123"/>
        <v>0</v>
      </c>
      <c r="BS178" s="38">
        <f t="shared" si="124"/>
        <v>0</v>
      </c>
      <c r="BT178" s="38">
        <f t="shared" si="125"/>
        <v>0</v>
      </c>
      <c r="BU178" s="38">
        <f t="shared" si="126"/>
        <v>4</v>
      </c>
      <c r="BV178" s="40">
        <f t="shared" si="127"/>
        <v>0</v>
      </c>
      <c r="BW178" s="40">
        <f t="shared" si="128"/>
        <v>5</v>
      </c>
      <c r="BX178" s="40">
        <f t="shared" si="129"/>
        <v>10</v>
      </c>
      <c r="BY178" s="38">
        <f t="shared" si="130"/>
        <v>10</v>
      </c>
      <c r="BZ178" s="37"/>
      <c r="CA178" s="37"/>
      <c r="CB178" s="37"/>
      <c r="CC178" s="37"/>
      <c r="CD178" s="37"/>
      <c r="CE178" s="37"/>
      <c r="CF178" s="37"/>
      <c r="CG178" s="37"/>
      <c r="CH178" s="37">
        <f t="shared" si="131"/>
        <v>1</v>
      </c>
      <c r="CI178" s="38">
        <f t="shared" si="132"/>
        <v>0</v>
      </c>
      <c r="CJ178" s="38">
        <f t="shared" si="133"/>
        <v>17.5</v>
      </c>
      <c r="CR178" s="38">
        <f t="shared" si="134"/>
        <v>0.5809532105267612</v>
      </c>
      <c r="CS178" s="39">
        <f t="shared" si="135"/>
        <v>-10</v>
      </c>
    </row>
    <row r="179" spans="1:97" ht="12.75">
      <c r="A179" s="4" t="s">
        <v>107</v>
      </c>
      <c r="B179" s="4" t="s">
        <v>3</v>
      </c>
      <c r="C179" s="6" t="s">
        <v>113</v>
      </c>
      <c r="D179" s="7" t="s">
        <v>488</v>
      </c>
      <c r="E179" s="4" t="s">
        <v>49</v>
      </c>
      <c r="F179" s="4"/>
      <c r="G179">
        <v>6.3</v>
      </c>
      <c r="H179">
        <v>18</v>
      </c>
      <c r="I179">
        <v>19.8</v>
      </c>
      <c r="J179">
        <v>15.7</v>
      </c>
      <c r="K179">
        <v>18.3</v>
      </c>
      <c r="L179">
        <v>13.9</v>
      </c>
      <c r="M179">
        <v>13.2</v>
      </c>
      <c r="N179">
        <v>15.7</v>
      </c>
      <c r="O179">
        <v>11.1</v>
      </c>
      <c r="P179">
        <v>9.7</v>
      </c>
      <c r="Q179">
        <v>13</v>
      </c>
      <c r="R179">
        <v>9.1</v>
      </c>
      <c r="S179">
        <v>11.4</v>
      </c>
      <c r="T179">
        <v>9.1</v>
      </c>
      <c r="U179">
        <v>9.7</v>
      </c>
      <c r="V179">
        <v>17.5</v>
      </c>
      <c r="W179">
        <v>14</v>
      </c>
      <c r="X179">
        <v>3.5</v>
      </c>
      <c r="Y179">
        <v>14.8</v>
      </c>
      <c r="Z179">
        <v>15.9</v>
      </c>
      <c r="AA179">
        <v>15.2</v>
      </c>
      <c r="AC179" s="38">
        <f t="shared" si="91"/>
        <v>0</v>
      </c>
      <c r="AD179" s="38">
        <f t="shared" si="92"/>
        <v>13.430000000000001</v>
      </c>
      <c r="AE179" s="38"/>
      <c r="AF179" s="38">
        <f t="shared" si="93"/>
        <v>0</v>
      </c>
      <c r="AG179" s="38">
        <f t="shared" si="94"/>
        <v>0</v>
      </c>
      <c r="AH179" s="38">
        <f t="shared" si="95"/>
        <v>0</v>
      </c>
      <c r="AI179" s="38">
        <f t="shared" si="96"/>
        <v>0</v>
      </c>
      <c r="AJ179" s="38"/>
      <c r="AK179" s="38">
        <f t="shared" si="97"/>
        <v>0</v>
      </c>
      <c r="AL179" s="38">
        <f t="shared" si="98"/>
        <v>0</v>
      </c>
      <c r="AM179" s="38">
        <f t="shared" si="99"/>
        <v>0</v>
      </c>
      <c r="AN179" s="38">
        <f t="shared" si="100"/>
        <v>0</v>
      </c>
      <c r="AO179" s="38"/>
      <c r="AP179" s="38">
        <f t="shared" si="101"/>
        <v>0</v>
      </c>
      <c r="AQ179" s="38">
        <f t="shared" si="102"/>
        <v>0</v>
      </c>
      <c r="AR179" s="38">
        <f t="shared" si="103"/>
        <v>0</v>
      </c>
      <c r="AS179" s="38">
        <f t="shared" si="104"/>
        <v>0</v>
      </c>
      <c r="AT179" s="38">
        <f t="shared" si="105"/>
        <v>0</v>
      </c>
      <c r="AU179" s="38"/>
      <c r="AV179" s="38">
        <f t="shared" si="106"/>
        <v>0</v>
      </c>
      <c r="AW179" s="38">
        <f t="shared" si="107"/>
        <v>0</v>
      </c>
      <c r="AX179" s="38">
        <f t="shared" si="108"/>
        <v>0</v>
      </c>
      <c r="AY179" s="38">
        <f t="shared" si="109"/>
        <v>1</v>
      </c>
      <c r="AZ179" s="38">
        <f t="shared" si="110"/>
        <v>0</v>
      </c>
      <c r="BA179" s="38">
        <f t="shared" si="111"/>
        <v>1</v>
      </c>
      <c r="BB179" s="38">
        <f t="shared" si="112"/>
        <v>1</v>
      </c>
      <c r="BC179" s="38">
        <f t="shared" si="113"/>
        <v>0</v>
      </c>
      <c r="BD179" s="38">
        <f t="shared" si="114"/>
        <v>3</v>
      </c>
      <c r="BE179" s="38"/>
      <c r="BF179" s="38"/>
      <c r="BG179" s="39">
        <f t="shared" si="115"/>
        <v>-0.2529323308270676</v>
      </c>
      <c r="BH179" s="39">
        <f t="shared" si="116"/>
        <v>0.1430399164994949</v>
      </c>
      <c r="BI179" s="39">
        <f t="shared" si="117"/>
        <v>-0.3782061825241556</v>
      </c>
      <c r="BJ179" s="38"/>
      <c r="BK179" s="38"/>
      <c r="BL179" s="38"/>
      <c r="BM179" s="38">
        <f t="shared" si="118"/>
        <v>0</v>
      </c>
      <c r="BN179" s="38">
        <f t="shared" si="119"/>
        <v>0</v>
      </c>
      <c r="BO179" s="38">
        <f t="shared" si="120"/>
        <v>0</v>
      </c>
      <c r="BP179" s="38">
        <f t="shared" si="121"/>
        <v>0</v>
      </c>
      <c r="BQ179" s="38">
        <f t="shared" si="122"/>
        <v>0</v>
      </c>
      <c r="BR179" s="38">
        <f t="shared" si="123"/>
        <v>0</v>
      </c>
      <c r="BS179" s="38">
        <f t="shared" si="124"/>
        <v>0</v>
      </c>
      <c r="BT179" s="38">
        <f t="shared" si="125"/>
        <v>0</v>
      </c>
      <c r="BU179" s="38">
        <f t="shared" si="126"/>
        <v>3</v>
      </c>
      <c r="BV179" s="40">
        <f t="shared" si="127"/>
        <v>-10</v>
      </c>
      <c r="BW179" s="40">
        <f t="shared" si="128"/>
        <v>0</v>
      </c>
      <c r="BX179" s="40">
        <f t="shared" si="129"/>
        <v>-10</v>
      </c>
      <c r="BY179" s="38">
        <f t="shared" si="130"/>
        <v>-17</v>
      </c>
      <c r="BZ179" s="37"/>
      <c r="CA179" s="37"/>
      <c r="CB179" s="37"/>
      <c r="CC179" s="37"/>
      <c r="CD179" s="37"/>
      <c r="CE179" s="37"/>
      <c r="CF179" s="37"/>
      <c r="CG179" s="37"/>
      <c r="CH179" s="37">
        <f t="shared" si="131"/>
        <v>0</v>
      </c>
      <c r="CI179" s="38">
        <f t="shared" si="132"/>
        <v>0</v>
      </c>
      <c r="CJ179" s="38">
        <f t="shared" si="133"/>
        <v>15.55</v>
      </c>
      <c r="CR179" s="38">
        <f t="shared" si="134"/>
        <v>0.05636678376735601</v>
      </c>
      <c r="CS179" s="39">
        <f t="shared" si="135"/>
        <v>-10</v>
      </c>
    </row>
    <row r="180" spans="1:97" ht="12.75">
      <c r="A180" s="4" t="s">
        <v>107</v>
      </c>
      <c r="B180" s="4" t="s">
        <v>3</v>
      </c>
      <c r="C180" s="6" t="s">
        <v>114</v>
      </c>
      <c r="D180" s="7" t="s">
        <v>505</v>
      </c>
      <c r="E180" s="4" t="s">
        <v>8</v>
      </c>
      <c r="F180" s="4"/>
      <c r="G180">
        <v>6.3</v>
      </c>
      <c r="I180">
        <v>6.9</v>
      </c>
      <c r="J180">
        <v>-3.8</v>
      </c>
      <c r="K180">
        <v>11.3</v>
      </c>
      <c r="L180">
        <v>7.2</v>
      </c>
      <c r="M180">
        <v>10.9</v>
      </c>
      <c r="N180">
        <v>11</v>
      </c>
      <c r="O180">
        <v>13.7</v>
      </c>
      <c r="P180">
        <v>12.2</v>
      </c>
      <c r="Q180">
        <v>17.2</v>
      </c>
      <c r="R180">
        <v>15.1</v>
      </c>
      <c r="S180">
        <v>14.5</v>
      </c>
      <c r="T180">
        <v>14.8</v>
      </c>
      <c r="U180">
        <v>12</v>
      </c>
      <c r="V180">
        <v>11.5</v>
      </c>
      <c r="W180">
        <v>11.3</v>
      </c>
      <c r="X180">
        <v>16.3</v>
      </c>
      <c r="Y180">
        <v>15.5</v>
      </c>
      <c r="Z180">
        <v>16.5</v>
      </c>
      <c r="AA180">
        <v>21.9</v>
      </c>
      <c r="AC180" s="38">
        <f t="shared" si="91"/>
        <v>1</v>
      </c>
      <c r="AD180" s="38">
        <f t="shared" si="92"/>
        <v>12.421052631578949</v>
      </c>
      <c r="AE180" s="38"/>
      <c r="AF180" s="38">
        <f t="shared" si="93"/>
        <v>0</v>
      </c>
      <c r="AG180" s="38">
        <f t="shared" si="94"/>
        <v>0</v>
      </c>
      <c r="AH180" s="38">
        <f t="shared" si="95"/>
        <v>10</v>
      </c>
      <c r="AI180" s="38">
        <f t="shared" si="96"/>
        <v>10</v>
      </c>
      <c r="AJ180" s="38"/>
      <c r="AK180" s="38">
        <f t="shared" si="97"/>
        <v>0</v>
      </c>
      <c r="AL180" s="38">
        <f t="shared" si="98"/>
        <v>0</v>
      </c>
      <c r="AM180" s="38">
        <f t="shared" si="99"/>
        <v>1</v>
      </c>
      <c r="AN180" s="38">
        <f t="shared" si="100"/>
        <v>1</v>
      </c>
      <c r="AO180" s="38"/>
      <c r="AP180" s="38">
        <f t="shared" si="101"/>
        <v>1</v>
      </c>
      <c r="AQ180" s="38">
        <f t="shared" si="102"/>
        <v>1</v>
      </c>
      <c r="AR180" s="38">
        <f t="shared" si="103"/>
        <v>1</v>
      </c>
      <c r="AS180" s="38">
        <f t="shared" si="104"/>
        <v>0</v>
      </c>
      <c r="AT180" s="38">
        <f t="shared" si="105"/>
        <v>0</v>
      </c>
      <c r="AU180" s="38"/>
      <c r="AV180" s="38">
        <f t="shared" si="106"/>
        <v>1</v>
      </c>
      <c r="AW180" s="38">
        <f t="shared" si="107"/>
        <v>1</v>
      </c>
      <c r="AX180" s="38">
        <f t="shared" si="108"/>
        <v>1</v>
      </c>
      <c r="AY180" s="38">
        <f t="shared" si="109"/>
        <v>0</v>
      </c>
      <c r="AZ180" s="38">
        <f t="shared" si="110"/>
        <v>1</v>
      </c>
      <c r="BA180" s="38">
        <f t="shared" si="111"/>
        <v>1</v>
      </c>
      <c r="BB180" s="38">
        <f t="shared" si="112"/>
        <v>1</v>
      </c>
      <c r="BC180" s="38">
        <f t="shared" si="113"/>
        <v>1</v>
      </c>
      <c r="BD180" s="38">
        <f t="shared" si="114"/>
        <v>7</v>
      </c>
      <c r="BE180" s="38"/>
      <c r="BF180" s="38"/>
      <c r="BG180" s="39">
        <f t="shared" si="115"/>
        <v>0.6715789473684208</v>
      </c>
      <c r="BH180" s="39">
        <f t="shared" si="116"/>
        <v>0.5126929213200098</v>
      </c>
      <c r="BI180" s="39">
        <f t="shared" si="117"/>
        <v>0.7160257825804947</v>
      </c>
      <c r="BJ180" s="38"/>
      <c r="BK180" s="38"/>
      <c r="BL180" s="38"/>
      <c r="BM180" s="38">
        <f t="shared" si="118"/>
        <v>-2</v>
      </c>
      <c r="BN180" s="38">
        <f t="shared" si="119"/>
        <v>10</v>
      </c>
      <c r="BO180" s="38">
        <f t="shared" si="120"/>
        <v>1</v>
      </c>
      <c r="BP180" s="38">
        <f t="shared" si="121"/>
        <v>1</v>
      </c>
      <c r="BQ180" s="38">
        <f t="shared" si="122"/>
        <v>1</v>
      </c>
      <c r="BR180" s="38">
        <f t="shared" si="123"/>
        <v>1</v>
      </c>
      <c r="BS180" s="38">
        <f t="shared" si="124"/>
        <v>0</v>
      </c>
      <c r="BT180" s="38">
        <f t="shared" si="125"/>
        <v>0</v>
      </c>
      <c r="BU180" s="38">
        <f t="shared" si="126"/>
        <v>7</v>
      </c>
      <c r="BV180" s="40">
        <f t="shared" si="127"/>
        <v>2.5</v>
      </c>
      <c r="BW180" s="40">
        <f t="shared" si="128"/>
        <v>7.5</v>
      </c>
      <c r="BX180" s="40">
        <f t="shared" si="129"/>
        <v>15</v>
      </c>
      <c r="BY180" s="38">
        <f t="shared" si="130"/>
        <v>44</v>
      </c>
      <c r="BZ180" s="37"/>
      <c r="CA180" s="37"/>
      <c r="CB180" s="37"/>
      <c r="CC180" s="37"/>
      <c r="CD180" s="37" t="s">
        <v>620</v>
      </c>
      <c r="CE180" s="37"/>
      <c r="CF180" s="37"/>
      <c r="CG180" s="37"/>
      <c r="CH180" s="37">
        <f t="shared" si="131"/>
        <v>1</v>
      </c>
      <c r="CI180" s="38">
        <f t="shared" si="132"/>
        <v>1</v>
      </c>
      <c r="CJ180" s="38">
        <f t="shared" si="133"/>
        <v>19.2</v>
      </c>
      <c r="CR180" s="38">
        <f t="shared" si="134"/>
        <v>0.6629423873946354</v>
      </c>
      <c r="CS180" s="39">
        <f t="shared" si="135"/>
        <v>-10</v>
      </c>
    </row>
    <row r="181" spans="1:97" ht="12.75">
      <c r="A181" s="4" t="s">
        <v>107</v>
      </c>
      <c r="B181" s="4" t="s">
        <v>3</v>
      </c>
      <c r="C181" s="6" t="s">
        <v>114</v>
      </c>
      <c r="D181" s="7" t="s">
        <v>505</v>
      </c>
      <c r="E181" s="4" t="s">
        <v>49</v>
      </c>
      <c r="F181" s="4"/>
      <c r="G181">
        <v>6.3</v>
      </c>
      <c r="H181">
        <v>14.4</v>
      </c>
      <c r="I181">
        <v>9.7</v>
      </c>
      <c r="J181">
        <v>12.5</v>
      </c>
      <c r="K181">
        <v>14.3</v>
      </c>
      <c r="L181">
        <v>8.7</v>
      </c>
      <c r="M181">
        <v>13</v>
      </c>
      <c r="N181">
        <v>14.8</v>
      </c>
      <c r="O181">
        <v>11.3</v>
      </c>
      <c r="P181">
        <v>11.2</v>
      </c>
      <c r="Q181">
        <v>15.1</v>
      </c>
      <c r="R181">
        <v>12.4</v>
      </c>
      <c r="S181">
        <v>11.5</v>
      </c>
      <c r="T181">
        <v>14.5</v>
      </c>
      <c r="U181">
        <v>14</v>
      </c>
      <c r="V181">
        <v>12.3</v>
      </c>
      <c r="W181">
        <v>16.7</v>
      </c>
      <c r="X181">
        <v>12.8</v>
      </c>
      <c r="Y181">
        <v>16</v>
      </c>
      <c r="Z181">
        <v>18.2</v>
      </c>
      <c r="AA181">
        <v>17.3</v>
      </c>
      <c r="AC181" s="38">
        <f t="shared" si="91"/>
        <v>0</v>
      </c>
      <c r="AD181" s="38">
        <f t="shared" si="92"/>
        <v>13.535</v>
      </c>
      <c r="AE181" s="38"/>
      <c r="AF181" s="38">
        <f t="shared" si="93"/>
        <v>0</v>
      </c>
      <c r="AG181" s="38">
        <f t="shared" si="94"/>
        <v>5</v>
      </c>
      <c r="AH181" s="38">
        <f t="shared" si="95"/>
        <v>0</v>
      </c>
      <c r="AI181" s="38">
        <f t="shared" si="96"/>
        <v>5</v>
      </c>
      <c r="AJ181" s="38"/>
      <c r="AK181" s="38">
        <f t="shared" si="97"/>
        <v>0</v>
      </c>
      <c r="AL181" s="38">
        <f t="shared" si="98"/>
        <v>0</v>
      </c>
      <c r="AM181" s="38">
        <f t="shared" si="99"/>
        <v>0</v>
      </c>
      <c r="AN181" s="38">
        <f t="shared" si="100"/>
        <v>0</v>
      </c>
      <c r="AO181" s="38"/>
      <c r="AP181" s="38">
        <f t="shared" si="101"/>
        <v>0</v>
      </c>
      <c r="AQ181" s="38">
        <f t="shared" si="102"/>
        <v>0</v>
      </c>
      <c r="AR181" s="38">
        <f t="shared" si="103"/>
        <v>0</v>
      </c>
      <c r="AS181" s="38">
        <f t="shared" si="104"/>
        <v>0</v>
      </c>
      <c r="AT181" s="38">
        <f t="shared" si="105"/>
        <v>0</v>
      </c>
      <c r="AU181" s="38"/>
      <c r="AV181" s="38">
        <f t="shared" si="106"/>
        <v>0</v>
      </c>
      <c r="AW181" s="38">
        <f t="shared" si="107"/>
        <v>1</v>
      </c>
      <c r="AX181" s="38">
        <f t="shared" si="108"/>
        <v>1</v>
      </c>
      <c r="AY181" s="38">
        <f t="shared" si="109"/>
        <v>1</v>
      </c>
      <c r="AZ181" s="38">
        <f t="shared" si="110"/>
        <v>1</v>
      </c>
      <c r="BA181" s="38">
        <f t="shared" si="111"/>
        <v>1</v>
      </c>
      <c r="BB181" s="38">
        <f t="shared" si="112"/>
        <v>1</v>
      </c>
      <c r="BC181" s="38">
        <f t="shared" si="113"/>
        <v>0</v>
      </c>
      <c r="BD181" s="38">
        <f t="shared" si="114"/>
        <v>6</v>
      </c>
      <c r="BE181" s="38"/>
      <c r="BF181" s="38"/>
      <c r="BG181" s="39">
        <f t="shared" si="115"/>
        <v>0.24278195488721807</v>
      </c>
      <c r="BH181" s="39">
        <f t="shared" si="116"/>
        <v>0.33806526873868625</v>
      </c>
      <c r="BI181" s="39">
        <f t="shared" si="117"/>
        <v>0.5814338042620899</v>
      </c>
      <c r="BJ181" s="38"/>
      <c r="BK181" s="38"/>
      <c r="BL181" s="38"/>
      <c r="BM181" s="38">
        <f t="shared" si="118"/>
        <v>0</v>
      </c>
      <c r="BN181" s="38">
        <f t="shared" si="119"/>
        <v>5</v>
      </c>
      <c r="BO181" s="38">
        <f t="shared" si="120"/>
        <v>0</v>
      </c>
      <c r="BP181" s="38">
        <f t="shared" si="121"/>
        <v>0</v>
      </c>
      <c r="BQ181" s="38">
        <f t="shared" si="122"/>
        <v>0</v>
      </c>
      <c r="BR181" s="38">
        <f t="shared" si="123"/>
        <v>0</v>
      </c>
      <c r="BS181" s="38">
        <f t="shared" si="124"/>
        <v>0</v>
      </c>
      <c r="BT181" s="38">
        <f t="shared" si="125"/>
        <v>0</v>
      </c>
      <c r="BU181" s="38">
        <f t="shared" si="126"/>
        <v>6</v>
      </c>
      <c r="BV181" s="40">
        <f t="shared" si="127"/>
        <v>-1</v>
      </c>
      <c r="BW181" s="40">
        <f t="shared" si="128"/>
        <v>5</v>
      </c>
      <c r="BX181" s="40">
        <f t="shared" si="129"/>
        <v>10</v>
      </c>
      <c r="BY181" s="38">
        <f t="shared" si="130"/>
        <v>25</v>
      </c>
      <c r="BZ181" s="37"/>
      <c r="CA181" s="37"/>
      <c r="CB181" s="37"/>
      <c r="CC181" s="37"/>
      <c r="CD181" s="37"/>
      <c r="CE181" s="37"/>
      <c r="CF181" s="37"/>
      <c r="CG181" s="37"/>
      <c r="CH181" s="37">
        <f t="shared" si="131"/>
        <v>1</v>
      </c>
      <c r="CI181" s="38">
        <f t="shared" si="132"/>
        <v>0</v>
      </c>
      <c r="CJ181" s="38">
        <f t="shared" si="133"/>
        <v>17.75</v>
      </c>
      <c r="CR181" s="38">
        <f t="shared" si="134"/>
        <v>0.699496282572621</v>
      </c>
      <c r="CS181" s="39">
        <f t="shared" si="135"/>
        <v>-10</v>
      </c>
    </row>
    <row r="182" spans="1:97" ht="12.75">
      <c r="A182" s="4" t="s">
        <v>107</v>
      </c>
      <c r="B182" s="4" t="s">
        <v>3</v>
      </c>
      <c r="C182" s="6" t="s">
        <v>114</v>
      </c>
      <c r="D182" s="7" t="s">
        <v>489</v>
      </c>
      <c r="E182" s="4" t="s">
        <v>8</v>
      </c>
      <c r="F182" s="4"/>
      <c r="G182">
        <v>6.3</v>
      </c>
      <c r="P182">
        <v>1.7</v>
      </c>
      <c r="Q182">
        <v>9.2</v>
      </c>
      <c r="R182">
        <v>12.6</v>
      </c>
      <c r="S182">
        <v>12</v>
      </c>
      <c r="T182">
        <v>14.3</v>
      </c>
      <c r="U182">
        <v>15</v>
      </c>
      <c r="V182">
        <v>16.7</v>
      </c>
      <c r="W182">
        <v>17</v>
      </c>
      <c r="X182">
        <v>16.4</v>
      </c>
      <c r="Y182">
        <v>17.5</v>
      </c>
      <c r="Z182">
        <v>18</v>
      </c>
      <c r="AA182">
        <v>20.2</v>
      </c>
      <c r="AC182" s="38">
        <f t="shared" si="91"/>
        <v>8</v>
      </c>
      <c r="AD182" s="38">
        <f t="shared" si="92"/>
        <v>14.216666666666667</v>
      </c>
      <c r="AE182" s="38"/>
      <c r="AF182" s="38">
        <f t="shared" si="93"/>
        <v>5</v>
      </c>
      <c r="AG182" s="38">
        <f t="shared" si="94"/>
        <v>5</v>
      </c>
      <c r="AH182" s="38">
        <f t="shared" si="95"/>
        <v>10</v>
      </c>
      <c r="AI182" s="38">
        <f t="shared" si="96"/>
        <v>20</v>
      </c>
      <c r="AJ182" s="38"/>
      <c r="AK182" s="38">
        <f t="shared" si="97"/>
        <v>0</v>
      </c>
      <c r="AL182" s="38">
        <f t="shared" si="98"/>
        <v>0</v>
      </c>
      <c r="AM182" s="38">
        <f t="shared" si="99"/>
        <v>0</v>
      </c>
      <c r="AN182" s="38">
        <f t="shared" si="100"/>
        <v>0</v>
      </c>
      <c r="AO182" s="38"/>
      <c r="AP182" s="38">
        <f t="shared" si="101"/>
        <v>1</v>
      </c>
      <c r="AQ182" s="38">
        <f t="shared" si="102"/>
        <v>1</v>
      </c>
      <c r="AR182" s="38">
        <f t="shared" si="103"/>
        <v>1</v>
      </c>
      <c r="AS182" s="38">
        <f t="shared" si="104"/>
        <v>1</v>
      </c>
      <c r="AT182" s="38">
        <f t="shared" si="105"/>
        <v>1</v>
      </c>
      <c r="AU182" s="38"/>
      <c r="AV182" s="38">
        <f t="shared" si="106"/>
      </c>
      <c r="AW182" s="38">
        <f t="shared" si="107"/>
      </c>
      <c r="AX182" s="38">
        <f t="shared" si="108"/>
        <v>1</v>
      </c>
      <c r="AY182" s="38">
        <f t="shared" si="109"/>
        <v>1</v>
      </c>
      <c r="AZ182" s="38">
        <f t="shared" si="110"/>
        <v>1</v>
      </c>
      <c r="BA182" s="38">
        <f t="shared" si="111"/>
        <v>1</v>
      </c>
      <c r="BB182" s="38">
        <f t="shared" si="112"/>
        <v>1</v>
      </c>
      <c r="BC182" s="38">
        <f t="shared" si="113"/>
        <v>1</v>
      </c>
      <c r="BD182" s="38">
        <f t="shared" si="114"/>
        <v>6</v>
      </c>
      <c r="BE182" s="38"/>
      <c r="BF182" s="38"/>
      <c r="BG182" s="39">
        <f t="shared" si="115"/>
        <v>1.2195804195804196</v>
      </c>
      <c r="BH182" s="39">
        <f t="shared" si="116"/>
        <v>0.7890542193038886</v>
      </c>
      <c r="BI182" s="39">
        <f t="shared" si="117"/>
        <v>0.8882872391878027</v>
      </c>
      <c r="BJ182" s="38"/>
      <c r="BK182" s="38"/>
      <c r="BL182" s="38"/>
      <c r="BM182" s="38">
        <f t="shared" si="118"/>
        <v>-16</v>
      </c>
      <c r="BN182" s="38">
        <f t="shared" si="119"/>
        <v>20</v>
      </c>
      <c r="BO182" s="38">
        <f t="shared" si="120"/>
        <v>0</v>
      </c>
      <c r="BP182" s="38">
        <f t="shared" si="121"/>
        <v>1</v>
      </c>
      <c r="BQ182" s="38">
        <f t="shared" si="122"/>
        <v>1</v>
      </c>
      <c r="BR182" s="38">
        <f t="shared" si="123"/>
        <v>1</v>
      </c>
      <c r="BS182" s="38">
        <f t="shared" si="124"/>
        <v>1</v>
      </c>
      <c r="BT182" s="38">
        <f t="shared" si="125"/>
        <v>1</v>
      </c>
      <c r="BU182" s="38">
        <f t="shared" si="126"/>
        <v>6</v>
      </c>
      <c r="BV182" s="40">
        <f t="shared" si="127"/>
        <v>0</v>
      </c>
      <c r="BW182" s="40">
        <f t="shared" si="128"/>
        <v>10</v>
      </c>
      <c r="BX182" s="40">
        <f t="shared" si="129"/>
        <v>25</v>
      </c>
      <c r="BY182" s="38">
        <f t="shared" si="130"/>
        <v>50</v>
      </c>
      <c r="BZ182" s="37"/>
      <c r="CA182" s="37"/>
      <c r="CB182" s="37"/>
      <c r="CC182" s="37"/>
      <c r="CD182" s="37" t="s">
        <v>620</v>
      </c>
      <c r="CE182" s="37"/>
      <c r="CF182" s="37"/>
      <c r="CG182" s="37"/>
      <c r="CH182" s="37">
        <f t="shared" si="131"/>
        <v>1</v>
      </c>
      <c r="CI182" s="38">
        <f t="shared" si="132"/>
        <v>0</v>
      </c>
      <c r="CJ182" s="38">
        <f t="shared" si="133"/>
        <v>19.1</v>
      </c>
      <c r="CR182" s="38">
        <f t="shared" si="134"/>
        <v>0.8882872391878027</v>
      </c>
      <c r="CS182" s="39">
        <f t="shared" si="135"/>
        <v>0</v>
      </c>
    </row>
    <row r="183" spans="1:97" ht="12.75">
      <c r="A183" s="4" t="s">
        <v>107</v>
      </c>
      <c r="B183" s="4" t="s">
        <v>3</v>
      </c>
      <c r="C183" s="6" t="s">
        <v>114</v>
      </c>
      <c r="D183" s="7" t="s">
        <v>489</v>
      </c>
      <c r="E183" s="4" t="s">
        <v>49</v>
      </c>
      <c r="F183" s="4"/>
      <c r="G183">
        <v>6.3</v>
      </c>
      <c r="H183">
        <v>17</v>
      </c>
      <c r="I183">
        <v>15.9</v>
      </c>
      <c r="J183">
        <v>16.2</v>
      </c>
      <c r="K183">
        <v>11.3</v>
      </c>
      <c r="L183">
        <v>19.7</v>
      </c>
      <c r="M183">
        <v>10.4</v>
      </c>
      <c r="N183">
        <v>9.6</v>
      </c>
      <c r="O183">
        <v>14.6</v>
      </c>
      <c r="P183">
        <v>13.9</v>
      </c>
      <c r="Q183">
        <v>10.4</v>
      </c>
      <c r="R183">
        <v>12.7</v>
      </c>
      <c r="S183">
        <v>12.9</v>
      </c>
      <c r="T183">
        <v>11.6</v>
      </c>
      <c r="U183">
        <v>13.2</v>
      </c>
      <c r="V183">
        <v>18.2</v>
      </c>
      <c r="W183">
        <v>15.5</v>
      </c>
      <c r="X183">
        <v>4.8</v>
      </c>
      <c r="Y183">
        <v>10.5</v>
      </c>
      <c r="Z183">
        <v>16.1</v>
      </c>
      <c r="AA183">
        <v>17.7</v>
      </c>
      <c r="AC183" s="38">
        <f t="shared" si="91"/>
        <v>0</v>
      </c>
      <c r="AD183" s="38">
        <f t="shared" si="92"/>
        <v>13.61</v>
      </c>
      <c r="AE183" s="38"/>
      <c r="AF183" s="38">
        <f t="shared" si="93"/>
        <v>0</v>
      </c>
      <c r="AG183" s="38">
        <f t="shared" si="94"/>
        <v>0</v>
      </c>
      <c r="AH183" s="38">
        <f t="shared" si="95"/>
        <v>5</v>
      </c>
      <c r="AI183" s="38">
        <f t="shared" si="96"/>
        <v>5</v>
      </c>
      <c r="AJ183" s="38"/>
      <c r="AK183" s="38">
        <f t="shared" si="97"/>
        <v>0</v>
      </c>
      <c r="AL183" s="38">
        <f t="shared" si="98"/>
        <v>0</v>
      </c>
      <c r="AM183" s="38">
        <f t="shared" si="99"/>
        <v>0</v>
      </c>
      <c r="AN183" s="38">
        <f t="shared" si="100"/>
        <v>0</v>
      </c>
      <c r="AO183" s="38"/>
      <c r="AP183" s="38">
        <f t="shared" si="101"/>
        <v>0</v>
      </c>
      <c r="AQ183" s="38">
        <f t="shared" si="102"/>
        <v>0</v>
      </c>
      <c r="AR183" s="38">
        <f t="shared" si="103"/>
        <v>0</v>
      </c>
      <c r="AS183" s="38">
        <f t="shared" si="104"/>
        <v>0</v>
      </c>
      <c r="AT183" s="38">
        <f t="shared" si="105"/>
        <v>0</v>
      </c>
      <c r="AU183" s="38"/>
      <c r="AV183" s="38">
        <f t="shared" si="106"/>
        <v>0</v>
      </c>
      <c r="AW183" s="38">
        <f t="shared" si="107"/>
        <v>0</v>
      </c>
      <c r="AX183" s="38">
        <f t="shared" si="108"/>
        <v>0</v>
      </c>
      <c r="AY183" s="38">
        <f t="shared" si="109"/>
        <v>1</v>
      </c>
      <c r="AZ183" s="38">
        <f t="shared" si="110"/>
        <v>0</v>
      </c>
      <c r="BA183" s="38">
        <f t="shared" si="111"/>
        <v>1</v>
      </c>
      <c r="BB183" s="38">
        <f t="shared" si="112"/>
        <v>1</v>
      </c>
      <c r="BC183" s="38">
        <f t="shared" si="113"/>
        <v>0</v>
      </c>
      <c r="BD183" s="38">
        <f t="shared" si="114"/>
        <v>3</v>
      </c>
      <c r="BE183" s="38"/>
      <c r="BF183" s="38"/>
      <c r="BG183" s="39">
        <f t="shared" si="115"/>
        <v>-0.09007518796992481</v>
      </c>
      <c r="BH183" s="39">
        <f t="shared" si="116"/>
        <v>0.02211108917948059</v>
      </c>
      <c r="BI183" s="39">
        <f t="shared" si="117"/>
        <v>-0.14869797974243157</v>
      </c>
      <c r="BJ183" s="38"/>
      <c r="BK183" s="38"/>
      <c r="BL183" s="38"/>
      <c r="BM183" s="38">
        <f t="shared" si="118"/>
        <v>0</v>
      </c>
      <c r="BN183" s="38">
        <f t="shared" si="119"/>
        <v>5</v>
      </c>
      <c r="BO183" s="38">
        <f t="shared" si="120"/>
        <v>0</v>
      </c>
      <c r="BP183" s="38">
        <f t="shared" si="121"/>
        <v>0</v>
      </c>
      <c r="BQ183" s="38">
        <f t="shared" si="122"/>
        <v>0</v>
      </c>
      <c r="BR183" s="38">
        <f t="shared" si="123"/>
        <v>0</v>
      </c>
      <c r="BS183" s="38">
        <f t="shared" si="124"/>
        <v>0</v>
      </c>
      <c r="BT183" s="38">
        <f t="shared" si="125"/>
        <v>0</v>
      </c>
      <c r="BU183" s="38">
        <f t="shared" si="126"/>
        <v>3</v>
      </c>
      <c r="BV183" s="40">
        <f t="shared" si="127"/>
        <v>-10</v>
      </c>
      <c r="BW183" s="40">
        <f t="shared" si="128"/>
        <v>0</v>
      </c>
      <c r="BX183" s="40">
        <f t="shared" si="129"/>
        <v>-10</v>
      </c>
      <c r="BY183" s="38">
        <f t="shared" si="130"/>
        <v>-12</v>
      </c>
      <c r="BZ183" s="37"/>
      <c r="CA183" s="37"/>
      <c r="CB183" s="37"/>
      <c r="CC183" s="37"/>
      <c r="CD183" s="37"/>
      <c r="CE183" s="37"/>
      <c r="CF183" s="37"/>
      <c r="CG183" s="37"/>
      <c r="CH183" s="37">
        <f t="shared" si="131"/>
        <v>1</v>
      </c>
      <c r="CI183" s="38">
        <f t="shared" si="132"/>
        <v>0</v>
      </c>
      <c r="CJ183" s="38">
        <f t="shared" si="133"/>
        <v>16.9</v>
      </c>
      <c r="CR183" s="38">
        <f t="shared" si="134"/>
        <v>0.03009801945870757</v>
      </c>
      <c r="CS183" s="39">
        <f t="shared" si="135"/>
        <v>-10</v>
      </c>
    </row>
    <row r="184" spans="1:97" ht="12.75">
      <c r="A184" s="4" t="s">
        <v>107</v>
      </c>
      <c r="B184" s="4" t="s">
        <v>3</v>
      </c>
      <c r="C184" s="6" t="s">
        <v>486</v>
      </c>
      <c r="D184" s="7" t="s">
        <v>504</v>
      </c>
      <c r="E184" s="4" t="s">
        <v>8</v>
      </c>
      <c r="F184" s="4"/>
      <c r="G184">
        <v>6.3</v>
      </c>
      <c r="Q184">
        <v>11.1</v>
      </c>
      <c r="R184">
        <v>10</v>
      </c>
      <c r="S184">
        <v>9.8</v>
      </c>
      <c r="T184">
        <v>10.5</v>
      </c>
      <c r="U184">
        <v>11.3</v>
      </c>
      <c r="V184">
        <v>11.8</v>
      </c>
      <c r="W184">
        <v>9.5</v>
      </c>
      <c r="X184">
        <v>12.1</v>
      </c>
      <c r="Y184">
        <v>12.7</v>
      </c>
      <c r="Z184">
        <v>12.6</v>
      </c>
      <c r="AA184">
        <v>12.2</v>
      </c>
      <c r="AC184" s="38">
        <f t="shared" si="91"/>
        <v>9</v>
      </c>
      <c r="AD184" s="38">
        <f t="shared" si="92"/>
        <v>11.236363636363636</v>
      </c>
      <c r="AE184" s="38"/>
      <c r="AF184" s="38">
        <f t="shared" si="93"/>
        <v>0</v>
      </c>
      <c r="AG184" s="38">
        <f t="shared" si="94"/>
        <v>0</v>
      </c>
      <c r="AH184" s="38">
        <f t="shared" si="95"/>
        <v>0</v>
      </c>
      <c r="AI184" s="38">
        <f t="shared" si="96"/>
        <v>0</v>
      </c>
      <c r="AJ184" s="38"/>
      <c r="AK184" s="38">
        <f t="shared" si="97"/>
        <v>0</v>
      </c>
      <c r="AL184" s="38">
        <f t="shared" si="98"/>
        <v>0</v>
      </c>
      <c r="AM184" s="38">
        <f t="shared" si="99"/>
        <v>0</v>
      </c>
      <c r="AN184" s="38">
        <f t="shared" si="100"/>
        <v>0</v>
      </c>
      <c r="AO184" s="38"/>
      <c r="AP184" s="38">
        <f t="shared" si="101"/>
        <v>0</v>
      </c>
      <c r="AQ184" s="38">
        <f t="shared" si="102"/>
        <v>0</v>
      </c>
      <c r="AR184" s="38">
        <f t="shared" si="103"/>
        <v>0</v>
      </c>
      <c r="AS184" s="38">
        <f t="shared" si="104"/>
        <v>0</v>
      </c>
      <c r="AT184" s="38">
        <f t="shared" si="105"/>
        <v>0</v>
      </c>
      <c r="AU184" s="38"/>
      <c r="AV184" s="38">
        <f t="shared" si="106"/>
      </c>
      <c r="AW184" s="38">
        <f t="shared" si="107"/>
      </c>
      <c r="AX184" s="38">
        <f t="shared" si="108"/>
        <v>0</v>
      </c>
      <c r="AY184" s="38">
        <f t="shared" si="109"/>
        <v>1</v>
      </c>
      <c r="AZ184" s="38">
        <f t="shared" si="110"/>
        <v>1</v>
      </c>
      <c r="BA184" s="38">
        <f t="shared" si="111"/>
        <v>1</v>
      </c>
      <c r="BB184" s="38">
        <f t="shared" si="112"/>
        <v>0</v>
      </c>
      <c r="BC184" s="38">
        <f t="shared" si="113"/>
        <v>0</v>
      </c>
      <c r="BD184" s="38">
        <f t="shared" si="114"/>
        <v>3</v>
      </c>
      <c r="BE184" s="38"/>
      <c r="BF184" s="38"/>
      <c r="BG184" s="39">
        <f t="shared" si="115"/>
        <v>0.2363636363636363</v>
      </c>
      <c r="BH184" s="39">
        <f t="shared" si="116"/>
        <v>0.46678635547576286</v>
      </c>
      <c r="BI184" s="39">
        <f t="shared" si="117"/>
        <v>0.683217648685807</v>
      </c>
      <c r="BJ184" s="38"/>
      <c r="BK184" s="38"/>
      <c r="BL184" s="38"/>
      <c r="BM184" s="38">
        <f t="shared" si="118"/>
        <v>-18</v>
      </c>
      <c r="BN184" s="38">
        <f t="shared" si="119"/>
        <v>0</v>
      </c>
      <c r="BO184" s="38">
        <f t="shared" si="120"/>
        <v>0</v>
      </c>
      <c r="BP184" s="38">
        <f t="shared" si="121"/>
        <v>0</v>
      </c>
      <c r="BQ184" s="38">
        <f t="shared" si="122"/>
        <v>0</v>
      </c>
      <c r="BR184" s="38">
        <f t="shared" si="123"/>
        <v>0</v>
      </c>
      <c r="BS184" s="38">
        <f t="shared" si="124"/>
        <v>0</v>
      </c>
      <c r="BT184" s="38">
        <f t="shared" si="125"/>
        <v>0</v>
      </c>
      <c r="BU184" s="38">
        <f t="shared" si="126"/>
        <v>3</v>
      </c>
      <c r="BV184" s="40">
        <f t="shared" si="127"/>
        <v>0</v>
      </c>
      <c r="BW184" s="40">
        <f t="shared" si="128"/>
        <v>5</v>
      </c>
      <c r="BX184" s="40">
        <f t="shared" si="129"/>
        <v>10</v>
      </c>
      <c r="BY184" s="38">
        <f t="shared" si="130"/>
        <v>0</v>
      </c>
      <c r="BZ184" s="37"/>
      <c r="CA184" s="37"/>
      <c r="CB184" s="37"/>
      <c r="CC184" s="37"/>
      <c r="CD184" s="37"/>
      <c r="CE184" s="37"/>
      <c r="CF184" s="37"/>
      <c r="CG184" s="37"/>
      <c r="CH184" s="37">
        <f t="shared" si="131"/>
        <v>0</v>
      </c>
      <c r="CI184" s="38">
        <f t="shared" si="132"/>
        <v>0</v>
      </c>
      <c r="CJ184" s="38">
        <f t="shared" si="133"/>
        <v>12.399999999999999</v>
      </c>
      <c r="CR184" s="38">
        <f t="shared" si="134"/>
        <v>0.683217648685807</v>
      </c>
      <c r="CS184" s="39">
        <f t="shared" si="135"/>
        <v>-10</v>
      </c>
    </row>
    <row r="185" spans="1:97" ht="12.75">
      <c r="A185" s="4" t="s">
        <v>107</v>
      </c>
      <c r="B185" s="4" t="s">
        <v>3</v>
      </c>
      <c r="C185" s="6" t="s">
        <v>490</v>
      </c>
      <c r="D185" s="8" t="s">
        <v>491</v>
      </c>
      <c r="E185" s="4" t="s">
        <v>8</v>
      </c>
      <c r="F185" s="4"/>
      <c r="G185">
        <v>6.3</v>
      </c>
      <c r="I185">
        <v>1.3</v>
      </c>
      <c r="J185">
        <v>7.3</v>
      </c>
      <c r="K185">
        <v>14.6</v>
      </c>
      <c r="L185">
        <v>7.9</v>
      </c>
      <c r="M185">
        <v>8.2</v>
      </c>
      <c r="N185">
        <v>11.5</v>
      </c>
      <c r="O185">
        <v>15.5</v>
      </c>
      <c r="P185">
        <v>13.7</v>
      </c>
      <c r="Q185">
        <v>12.8</v>
      </c>
      <c r="R185">
        <v>9.6</v>
      </c>
      <c r="S185">
        <v>9.4</v>
      </c>
      <c r="T185">
        <v>9.2</v>
      </c>
      <c r="U185">
        <v>14</v>
      </c>
      <c r="V185">
        <v>12.3</v>
      </c>
      <c r="W185">
        <v>11.5</v>
      </c>
      <c r="X185">
        <v>16.8</v>
      </c>
      <c r="Y185">
        <v>20.4</v>
      </c>
      <c r="Z185">
        <v>19.6</v>
      </c>
      <c r="AA185">
        <v>19.5</v>
      </c>
      <c r="AC185" s="38">
        <f t="shared" si="91"/>
        <v>1</v>
      </c>
      <c r="AD185" s="38">
        <f t="shared" si="92"/>
        <v>12.373684210526317</v>
      </c>
      <c r="AE185" s="38"/>
      <c r="AF185" s="38">
        <f t="shared" si="93"/>
        <v>10</v>
      </c>
      <c r="AG185" s="38">
        <f t="shared" si="94"/>
        <v>5</v>
      </c>
      <c r="AH185" s="38">
        <f t="shared" si="95"/>
        <v>5</v>
      </c>
      <c r="AI185" s="38">
        <f t="shared" si="96"/>
        <v>20</v>
      </c>
      <c r="AJ185" s="38"/>
      <c r="AK185" s="38">
        <f t="shared" si="97"/>
        <v>1</v>
      </c>
      <c r="AL185" s="38">
        <f t="shared" si="98"/>
        <v>1</v>
      </c>
      <c r="AM185" s="38">
        <f t="shared" si="99"/>
        <v>1</v>
      </c>
      <c r="AN185" s="38">
        <f t="shared" si="100"/>
        <v>3</v>
      </c>
      <c r="AO185" s="38"/>
      <c r="AP185" s="38">
        <f t="shared" si="101"/>
        <v>1</v>
      </c>
      <c r="AQ185" s="38">
        <f t="shared" si="102"/>
        <v>1</v>
      </c>
      <c r="AR185" s="38">
        <f t="shared" si="103"/>
        <v>0</v>
      </c>
      <c r="AS185" s="38">
        <f t="shared" si="104"/>
        <v>0</v>
      </c>
      <c r="AT185" s="38">
        <f t="shared" si="105"/>
        <v>0</v>
      </c>
      <c r="AU185" s="38"/>
      <c r="AV185" s="38">
        <f t="shared" si="106"/>
        <v>1</v>
      </c>
      <c r="AW185" s="38">
        <f t="shared" si="107"/>
        <v>1</v>
      </c>
      <c r="AX185" s="38">
        <f t="shared" si="108"/>
        <v>0</v>
      </c>
      <c r="AY185" s="38">
        <f t="shared" si="109"/>
        <v>1</v>
      </c>
      <c r="AZ185" s="38">
        <f t="shared" si="110"/>
        <v>1</v>
      </c>
      <c r="BA185" s="38">
        <f t="shared" si="111"/>
        <v>1</v>
      </c>
      <c r="BB185" s="38">
        <f t="shared" si="112"/>
        <v>0</v>
      </c>
      <c r="BC185" s="38">
        <f t="shared" si="113"/>
        <v>0</v>
      </c>
      <c r="BD185" s="38">
        <f t="shared" si="114"/>
        <v>5</v>
      </c>
      <c r="BE185" s="38"/>
      <c r="BF185" s="38"/>
      <c r="BG185" s="39">
        <f t="shared" si="115"/>
        <v>0.6298245614035088</v>
      </c>
      <c r="BH185" s="39">
        <f t="shared" si="116"/>
        <v>0.5379954232339753</v>
      </c>
      <c r="BI185" s="39">
        <f t="shared" si="117"/>
        <v>0.7334817129513014</v>
      </c>
      <c r="BJ185" s="38"/>
      <c r="BK185" s="38"/>
      <c r="BL185" s="38"/>
      <c r="BM185" s="38">
        <f t="shared" si="118"/>
        <v>-2</v>
      </c>
      <c r="BN185" s="38">
        <f t="shared" si="119"/>
        <v>20</v>
      </c>
      <c r="BO185" s="38">
        <f t="shared" si="120"/>
        <v>3</v>
      </c>
      <c r="BP185" s="38">
        <f t="shared" si="121"/>
        <v>1</v>
      </c>
      <c r="BQ185" s="38">
        <f t="shared" si="122"/>
        <v>1</v>
      </c>
      <c r="BR185" s="38">
        <f t="shared" si="123"/>
        <v>0</v>
      </c>
      <c r="BS185" s="38">
        <f t="shared" si="124"/>
        <v>0</v>
      </c>
      <c r="BT185" s="38">
        <f t="shared" si="125"/>
        <v>0</v>
      </c>
      <c r="BU185" s="38">
        <f t="shared" si="126"/>
        <v>5</v>
      </c>
      <c r="BV185" s="40">
        <f t="shared" si="127"/>
        <v>2.5</v>
      </c>
      <c r="BW185" s="40">
        <f t="shared" si="128"/>
        <v>7.5</v>
      </c>
      <c r="BX185" s="40">
        <f t="shared" si="129"/>
        <v>15</v>
      </c>
      <c r="BY185" s="38">
        <f t="shared" si="130"/>
        <v>53</v>
      </c>
      <c r="BZ185" s="37"/>
      <c r="CA185" s="37"/>
      <c r="CB185" s="37"/>
      <c r="CC185" s="37"/>
      <c r="CD185" s="37" t="s">
        <v>620</v>
      </c>
      <c r="CE185" s="37"/>
      <c r="CF185" s="37"/>
      <c r="CG185" s="37"/>
      <c r="CH185" s="37">
        <f t="shared" si="131"/>
        <v>1</v>
      </c>
      <c r="CI185" s="38">
        <f t="shared" si="132"/>
        <v>1</v>
      </c>
      <c r="CJ185" s="38">
        <f t="shared" si="133"/>
        <v>19.55</v>
      </c>
      <c r="CR185" s="38">
        <f t="shared" si="134"/>
        <v>0.7251426259956415</v>
      </c>
      <c r="CS185" s="39">
        <f t="shared" si="135"/>
        <v>-10</v>
      </c>
    </row>
    <row r="186" spans="1:97" ht="12.75">
      <c r="A186" s="4" t="s">
        <v>107</v>
      </c>
      <c r="B186" s="4" t="s">
        <v>3</v>
      </c>
      <c r="C186" s="6" t="s">
        <v>490</v>
      </c>
      <c r="D186" s="8" t="s">
        <v>491</v>
      </c>
      <c r="E186" s="4" t="s">
        <v>49</v>
      </c>
      <c r="F186" s="4"/>
      <c r="G186">
        <v>6.3</v>
      </c>
      <c r="H186">
        <v>15.6</v>
      </c>
      <c r="I186">
        <v>9.7</v>
      </c>
      <c r="J186">
        <v>10.7</v>
      </c>
      <c r="K186">
        <v>16.5</v>
      </c>
      <c r="L186">
        <v>10</v>
      </c>
      <c r="M186">
        <v>11.8</v>
      </c>
      <c r="N186">
        <v>13</v>
      </c>
      <c r="O186">
        <v>11</v>
      </c>
      <c r="P186">
        <v>11.3</v>
      </c>
      <c r="Q186">
        <v>9.8</v>
      </c>
      <c r="R186">
        <v>15</v>
      </c>
      <c r="S186">
        <v>12.5</v>
      </c>
      <c r="T186">
        <v>14.4</v>
      </c>
      <c r="U186">
        <v>12.8</v>
      </c>
      <c r="V186">
        <v>10.7</v>
      </c>
      <c r="W186">
        <v>14.6</v>
      </c>
      <c r="X186">
        <v>18.3</v>
      </c>
      <c r="Y186">
        <v>18.4</v>
      </c>
      <c r="Z186">
        <v>18.2</v>
      </c>
      <c r="AA186">
        <v>17.9</v>
      </c>
      <c r="AC186" s="38">
        <f t="shared" si="91"/>
        <v>0</v>
      </c>
      <c r="AD186" s="38">
        <f t="shared" si="92"/>
        <v>13.61</v>
      </c>
      <c r="AE186" s="38"/>
      <c r="AF186" s="38">
        <f t="shared" si="93"/>
        <v>5</v>
      </c>
      <c r="AG186" s="38">
        <f t="shared" si="94"/>
        <v>5</v>
      </c>
      <c r="AH186" s="38">
        <f t="shared" si="95"/>
        <v>5</v>
      </c>
      <c r="AI186" s="38">
        <f t="shared" si="96"/>
        <v>15</v>
      </c>
      <c r="AJ186" s="38"/>
      <c r="AK186" s="38">
        <f t="shared" si="97"/>
        <v>0</v>
      </c>
      <c r="AL186" s="38">
        <f t="shared" si="98"/>
        <v>0</v>
      </c>
      <c r="AM186" s="38">
        <f t="shared" si="99"/>
        <v>0</v>
      </c>
      <c r="AN186" s="38">
        <f t="shared" si="100"/>
        <v>0</v>
      </c>
      <c r="AO186" s="38"/>
      <c r="AP186" s="38">
        <f t="shared" si="101"/>
        <v>0</v>
      </c>
      <c r="AQ186" s="38">
        <f t="shared" si="102"/>
        <v>0</v>
      </c>
      <c r="AR186" s="38">
        <f t="shared" si="103"/>
        <v>0</v>
      </c>
      <c r="AS186" s="38">
        <f t="shared" si="104"/>
        <v>0</v>
      </c>
      <c r="AT186" s="38">
        <f t="shared" si="105"/>
        <v>0</v>
      </c>
      <c r="AU186" s="38"/>
      <c r="AV186" s="38">
        <f t="shared" si="106"/>
        <v>0</v>
      </c>
      <c r="AW186" s="38">
        <f t="shared" si="107"/>
        <v>0</v>
      </c>
      <c r="AX186" s="38">
        <f t="shared" si="108"/>
        <v>1</v>
      </c>
      <c r="AY186" s="38">
        <f t="shared" si="109"/>
        <v>1</v>
      </c>
      <c r="AZ186" s="38">
        <f t="shared" si="110"/>
        <v>1</v>
      </c>
      <c r="BA186" s="38">
        <f t="shared" si="111"/>
        <v>1</v>
      </c>
      <c r="BB186" s="38">
        <f t="shared" si="112"/>
        <v>0</v>
      </c>
      <c r="BC186" s="38">
        <f t="shared" si="113"/>
        <v>0</v>
      </c>
      <c r="BD186" s="38">
        <f t="shared" si="114"/>
        <v>4</v>
      </c>
      <c r="BE186" s="38"/>
      <c r="BF186" s="38"/>
      <c r="BG186" s="39">
        <f t="shared" si="115"/>
        <v>0.29488721804511275</v>
      </c>
      <c r="BH186" s="39">
        <f t="shared" si="116"/>
        <v>0.3253884438191214</v>
      </c>
      <c r="BI186" s="39">
        <f t="shared" si="117"/>
        <v>0.5704282985784641</v>
      </c>
      <c r="BJ186" s="38"/>
      <c r="BK186" s="38"/>
      <c r="BL186" s="38"/>
      <c r="BM186" s="38">
        <f t="shared" si="118"/>
        <v>0</v>
      </c>
      <c r="BN186" s="38">
        <f t="shared" si="119"/>
        <v>15</v>
      </c>
      <c r="BO186" s="38">
        <f t="shared" si="120"/>
        <v>0</v>
      </c>
      <c r="BP186" s="38">
        <f t="shared" si="121"/>
        <v>0</v>
      </c>
      <c r="BQ186" s="38">
        <f t="shared" si="122"/>
        <v>0</v>
      </c>
      <c r="BR186" s="38">
        <f t="shared" si="123"/>
        <v>0</v>
      </c>
      <c r="BS186" s="38">
        <f t="shared" si="124"/>
        <v>0</v>
      </c>
      <c r="BT186" s="38">
        <f t="shared" si="125"/>
        <v>0</v>
      </c>
      <c r="BU186" s="38">
        <f t="shared" si="126"/>
        <v>4</v>
      </c>
      <c r="BV186" s="40">
        <f t="shared" si="127"/>
        <v>-1</v>
      </c>
      <c r="BW186" s="40">
        <f t="shared" si="128"/>
        <v>5</v>
      </c>
      <c r="BX186" s="40">
        <f t="shared" si="129"/>
        <v>10</v>
      </c>
      <c r="BY186" s="38">
        <f t="shared" si="130"/>
        <v>33</v>
      </c>
      <c r="BZ186" s="37"/>
      <c r="CA186" s="37"/>
      <c r="CB186" s="37"/>
      <c r="CC186" s="37"/>
      <c r="CD186" s="37"/>
      <c r="CE186" s="37"/>
      <c r="CF186" s="37"/>
      <c r="CG186" s="37"/>
      <c r="CH186" s="37">
        <f t="shared" si="131"/>
        <v>1</v>
      </c>
      <c r="CI186" s="38">
        <f t="shared" si="132"/>
        <v>0</v>
      </c>
      <c r="CJ186" s="38">
        <f t="shared" si="133"/>
        <v>18.049999999999997</v>
      </c>
      <c r="CR186" s="38">
        <f t="shared" si="134"/>
        <v>0.7974058159502776</v>
      </c>
      <c r="CS186" s="39">
        <f t="shared" si="135"/>
        <v>-10</v>
      </c>
    </row>
    <row r="187" spans="1:97" ht="12.75">
      <c r="A187" s="4" t="s">
        <v>107</v>
      </c>
      <c r="B187" s="4" t="s">
        <v>3</v>
      </c>
      <c r="C187" s="6" t="s">
        <v>493</v>
      </c>
      <c r="D187" s="7" t="s">
        <v>503</v>
      </c>
      <c r="E187" s="4" t="s">
        <v>8</v>
      </c>
      <c r="F187" s="4"/>
      <c r="G187">
        <v>6.3</v>
      </c>
      <c r="H187">
        <v>-0.2</v>
      </c>
      <c r="I187">
        <v>8.8</v>
      </c>
      <c r="J187">
        <v>14.5</v>
      </c>
      <c r="K187">
        <v>9.9</v>
      </c>
      <c r="L187">
        <v>6.8</v>
      </c>
      <c r="M187">
        <v>10.9</v>
      </c>
      <c r="N187">
        <v>12.2</v>
      </c>
      <c r="O187">
        <v>12.4</v>
      </c>
      <c r="P187">
        <v>12.8</v>
      </c>
      <c r="Q187">
        <v>10.4</v>
      </c>
      <c r="R187">
        <v>10.4</v>
      </c>
      <c r="S187">
        <v>11.9</v>
      </c>
      <c r="T187">
        <v>11</v>
      </c>
      <c r="U187">
        <v>14.3</v>
      </c>
      <c r="V187">
        <v>13.1</v>
      </c>
      <c r="W187">
        <v>16.9</v>
      </c>
      <c r="X187">
        <v>18</v>
      </c>
      <c r="Y187">
        <v>18.9</v>
      </c>
      <c r="Z187">
        <v>19.1</v>
      </c>
      <c r="AA187">
        <v>20.2</v>
      </c>
      <c r="AC187" s="38">
        <f t="shared" si="91"/>
        <v>0</v>
      </c>
      <c r="AD187" s="38">
        <f t="shared" si="92"/>
        <v>12.615</v>
      </c>
      <c r="AE187" s="38"/>
      <c r="AF187" s="38">
        <f t="shared" si="93"/>
        <v>5</v>
      </c>
      <c r="AG187" s="38">
        <f t="shared" si="94"/>
        <v>5</v>
      </c>
      <c r="AH187" s="38">
        <f t="shared" si="95"/>
        <v>10</v>
      </c>
      <c r="AI187" s="38">
        <f t="shared" si="96"/>
        <v>20</v>
      </c>
      <c r="AJ187" s="38"/>
      <c r="AK187" s="38">
        <f t="shared" si="97"/>
        <v>0</v>
      </c>
      <c r="AL187" s="38">
        <f t="shared" si="98"/>
        <v>1</v>
      </c>
      <c r="AM187" s="38">
        <f t="shared" si="99"/>
        <v>1</v>
      </c>
      <c r="AN187" s="38">
        <f t="shared" si="100"/>
        <v>2</v>
      </c>
      <c r="AO187" s="38"/>
      <c r="AP187" s="38">
        <f t="shared" si="101"/>
        <v>1</v>
      </c>
      <c r="AQ187" s="38">
        <f t="shared" si="102"/>
        <v>1</v>
      </c>
      <c r="AR187" s="38">
        <f t="shared" si="103"/>
        <v>1</v>
      </c>
      <c r="AS187" s="38">
        <f t="shared" si="104"/>
        <v>1</v>
      </c>
      <c r="AT187" s="38">
        <f t="shared" si="105"/>
        <v>1</v>
      </c>
      <c r="AU187" s="38"/>
      <c r="AV187" s="38">
        <f t="shared" si="106"/>
        <v>1</v>
      </c>
      <c r="AW187" s="38">
        <f t="shared" si="107"/>
        <v>1</v>
      </c>
      <c r="AX187" s="38">
        <f t="shared" si="108"/>
        <v>0</v>
      </c>
      <c r="AY187" s="38">
        <f t="shared" si="109"/>
        <v>1</v>
      </c>
      <c r="AZ187" s="38">
        <f t="shared" si="110"/>
        <v>1</v>
      </c>
      <c r="BA187" s="38">
        <f t="shared" si="111"/>
        <v>1</v>
      </c>
      <c r="BB187" s="38">
        <f t="shared" si="112"/>
        <v>1</v>
      </c>
      <c r="BC187" s="38">
        <f t="shared" si="113"/>
        <v>1</v>
      </c>
      <c r="BD187" s="38">
        <f t="shared" si="114"/>
        <v>7</v>
      </c>
      <c r="BE187" s="38"/>
      <c r="BF187" s="38"/>
      <c r="BG187" s="39">
        <f t="shared" si="115"/>
        <v>0.6540601503759399</v>
      </c>
      <c r="BH187" s="39">
        <f t="shared" si="116"/>
        <v>0.6628758891523553</v>
      </c>
      <c r="BI187" s="39">
        <f t="shared" si="117"/>
        <v>0.8141719039320598</v>
      </c>
      <c r="BJ187" s="38"/>
      <c r="BK187" s="38"/>
      <c r="BL187" s="38"/>
      <c r="BM187" s="38">
        <f t="shared" si="118"/>
        <v>0</v>
      </c>
      <c r="BN187" s="38">
        <f t="shared" si="119"/>
        <v>20</v>
      </c>
      <c r="BO187" s="38">
        <f t="shared" si="120"/>
        <v>2</v>
      </c>
      <c r="BP187" s="38">
        <f t="shared" si="121"/>
        <v>1</v>
      </c>
      <c r="BQ187" s="38">
        <f t="shared" si="122"/>
        <v>1</v>
      </c>
      <c r="BR187" s="38">
        <f t="shared" si="123"/>
        <v>1</v>
      </c>
      <c r="BS187" s="38">
        <f t="shared" si="124"/>
        <v>1</v>
      </c>
      <c r="BT187" s="38">
        <f t="shared" si="125"/>
        <v>1</v>
      </c>
      <c r="BU187" s="38">
        <f t="shared" si="126"/>
        <v>7</v>
      </c>
      <c r="BV187" s="40">
        <f t="shared" si="127"/>
        <v>2.5</v>
      </c>
      <c r="BW187" s="40">
        <f t="shared" si="128"/>
        <v>7.5</v>
      </c>
      <c r="BX187" s="40">
        <f t="shared" si="129"/>
        <v>20</v>
      </c>
      <c r="BY187" s="38">
        <f t="shared" si="130"/>
        <v>64</v>
      </c>
      <c r="BZ187" s="37"/>
      <c r="CA187" s="37"/>
      <c r="CB187" s="37"/>
      <c r="CC187" s="37"/>
      <c r="CD187" s="37" t="s">
        <v>620</v>
      </c>
      <c r="CE187" s="37"/>
      <c r="CF187" s="37"/>
      <c r="CG187" s="37"/>
      <c r="CH187" s="37">
        <f t="shared" si="131"/>
        <v>1</v>
      </c>
      <c r="CI187" s="38">
        <f t="shared" si="132"/>
        <v>1</v>
      </c>
      <c r="CJ187" s="38">
        <f t="shared" si="133"/>
        <v>19.65</v>
      </c>
      <c r="CR187" s="38">
        <f t="shared" si="134"/>
        <v>0.8852960653066482</v>
      </c>
      <c r="CS187" s="39">
        <f t="shared" si="135"/>
        <v>0.07112416137458832</v>
      </c>
    </row>
    <row r="188" spans="1:97" ht="12.75">
      <c r="A188" s="4" t="s">
        <v>107</v>
      </c>
      <c r="B188" s="4" t="s">
        <v>3</v>
      </c>
      <c r="C188" s="6" t="s">
        <v>493</v>
      </c>
      <c r="D188" s="7" t="s">
        <v>503</v>
      </c>
      <c r="E188" s="4" t="s">
        <v>49</v>
      </c>
      <c r="F188" s="4"/>
      <c r="G188">
        <v>6.3</v>
      </c>
      <c r="H188">
        <v>15.9</v>
      </c>
      <c r="I188">
        <v>6.5</v>
      </c>
      <c r="J188">
        <v>12.5</v>
      </c>
      <c r="K188">
        <v>13.7</v>
      </c>
      <c r="L188">
        <v>6.6</v>
      </c>
      <c r="M188">
        <v>12.5</v>
      </c>
      <c r="N188">
        <v>9.8</v>
      </c>
      <c r="O188">
        <v>14</v>
      </c>
      <c r="P188">
        <v>13.6</v>
      </c>
      <c r="Q188">
        <v>12.9</v>
      </c>
      <c r="R188">
        <v>14.6</v>
      </c>
      <c r="S188">
        <v>10.4</v>
      </c>
      <c r="T188">
        <v>11.8</v>
      </c>
      <c r="U188">
        <v>11.7</v>
      </c>
      <c r="V188">
        <v>16.7</v>
      </c>
      <c r="W188">
        <v>14.5</v>
      </c>
      <c r="X188">
        <v>19</v>
      </c>
      <c r="Y188">
        <v>21.8</v>
      </c>
      <c r="Z188">
        <v>18.6</v>
      </c>
      <c r="AA188">
        <v>15.7</v>
      </c>
      <c r="AC188" s="38">
        <f t="shared" si="91"/>
        <v>0</v>
      </c>
      <c r="AD188" s="38">
        <f t="shared" si="92"/>
        <v>13.64</v>
      </c>
      <c r="AE188" s="38"/>
      <c r="AF188" s="38">
        <f t="shared" si="93"/>
        <v>10</v>
      </c>
      <c r="AG188" s="38">
        <f t="shared" si="94"/>
        <v>5</v>
      </c>
      <c r="AH188" s="38">
        <f t="shared" si="95"/>
        <v>0</v>
      </c>
      <c r="AI188" s="38">
        <f t="shared" si="96"/>
        <v>15</v>
      </c>
      <c r="AJ188" s="38"/>
      <c r="AK188" s="38">
        <f t="shared" si="97"/>
        <v>1</v>
      </c>
      <c r="AL188" s="38">
        <f t="shared" si="98"/>
        <v>0</v>
      </c>
      <c r="AM188" s="38">
        <f t="shared" si="99"/>
        <v>0</v>
      </c>
      <c r="AN188" s="38">
        <f t="shared" si="100"/>
        <v>1</v>
      </c>
      <c r="AO188" s="38"/>
      <c r="AP188" s="38">
        <f t="shared" si="101"/>
        <v>0</v>
      </c>
      <c r="AQ188" s="38">
        <f t="shared" si="102"/>
        <v>0</v>
      </c>
      <c r="AR188" s="38">
        <f t="shared" si="103"/>
        <v>0</v>
      </c>
      <c r="AS188" s="38">
        <f t="shared" si="104"/>
        <v>0</v>
      </c>
      <c r="AT188" s="38">
        <f t="shared" si="105"/>
        <v>0</v>
      </c>
      <c r="AU188" s="38"/>
      <c r="AV188" s="38">
        <f t="shared" si="106"/>
        <v>0</v>
      </c>
      <c r="AW188" s="38">
        <f t="shared" si="107"/>
        <v>1</v>
      </c>
      <c r="AX188" s="38">
        <f t="shared" si="108"/>
        <v>0</v>
      </c>
      <c r="AY188" s="38">
        <f t="shared" si="109"/>
        <v>1</v>
      </c>
      <c r="AZ188" s="38">
        <f t="shared" si="110"/>
        <v>1</v>
      </c>
      <c r="BA188" s="38">
        <f t="shared" si="111"/>
        <v>1</v>
      </c>
      <c r="BB188" s="38">
        <f t="shared" si="112"/>
        <v>0</v>
      </c>
      <c r="BC188" s="38">
        <f t="shared" si="113"/>
        <v>0</v>
      </c>
      <c r="BD188" s="38">
        <f t="shared" si="114"/>
        <v>4</v>
      </c>
      <c r="BE188" s="38"/>
      <c r="BF188" s="38"/>
      <c r="BG188" s="39">
        <f t="shared" si="115"/>
        <v>0.398045112781955</v>
      </c>
      <c r="BH188" s="39">
        <f t="shared" si="116"/>
        <v>0.3810469908768769</v>
      </c>
      <c r="BI188" s="39">
        <f t="shared" si="117"/>
        <v>0.6172900378888978</v>
      </c>
      <c r="BJ188" s="38"/>
      <c r="BK188" s="38"/>
      <c r="BL188" s="38"/>
      <c r="BM188" s="38">
        <f t="shared" si="118"/>
        <v>0</v>
      </c>
      <c r="BN188" s="38">
        <f t="shared" si="119"/>
        <v>15</v>
      </c>
      <c r="BO188" s="38">
        <f t="shared" si="120"/>
        <v>1</v>
      </c>
      <c r="BP188" s="38">
        <f t="shared" si="121"/>
        <v>0</v>
      </c>
      <c r="BQ188" s="38">
        <f t="shared" si="122"/>
        <v>0</v>
      </c>
      <c r="BR188" s="38">
        <f t="shared" si="123"/>
        <v>0</v>
      </c>
      <c r="BS188" s="38">
        <f t="shared" si="124"/>
        <v>0</v>
      </c>
      <c r="BT188" s="38">
        <f t="shared" si="125"/>
        <v>0</v>
      </c>
      <c r="BU188" s="38">
        <f t="shared" si="126"/>
        <v>4</v>
      </c>
      <c r="BV188" s="40">
        <f t="shared" si="127"/>
        <v>-1</v>
      </c>
      <c r="BW188" s="40">
        <f t="shared" si="128"/>
        <v>5</v>
      </c>
      <c r="BX188" s="40">
        <f t="shared" si="129"/>
        <v>10</v>
      </c>
      <c r="BY188" s="38">
        <f t="shared" si="130"/>
        <v>34</v>
      </c>
      <c r="BZ188" s="37"/>
      <c r="CA188" s="37"/>
      <c r="CB188" s="37"/>
      <c r="CC188" s="37"/>
      <c r="CD188" s="37"/>
      <c r="CE188" s="37"/>
      <c r="CF188" s="37"/>
      <c r="CG188" s="37"/>
      <c r="CH188" s="37">
        <f t="shared" si="131"/>
        <v>1</v>
      </c>
      <c r="CI188" s="38">
        <f t="shared" si="132"/>
        <v>0</v>
      </c>
      <c r="CJ188" s="38">
        <f t="shared" si="133"/>
        <v>17.15</v>
      </c>
      <c r="CR188" s="38">
        <f t="shared" si="134"/>
        <v>0.7563689769117087</v>
      </c>
      <c r="CS188" s="39">
        <f t="shared" si="135"/>
        <v>-10</v>
      </c>
    </row>
    <row r="189" spans="1:97" ht="12.75">
      <c r="A189" s="4" t="s">
        <v>107</v>
      </c>
      <c r="B189" s="4" t="s">
        <v>3</v>
      </c>
      <c r="C189" s="6" t="s">
        <v>493</v>
      </c>
      <c r="D189" s="7" t="s">
        <v>492</v>
      </c>
      <c r="E189" s="4" t="s">
        <v>8</v>
      </c>
      <c r="F189" s="4"/>
      <c r="G189">
        <v>6.3</v>
      </c>
      <c r="S189">
        <v>0.3</v>
      </c>
      <c r="T189">
        <v>12.9</v>
      </c>
      <c r="U189">
        <v>13.2</v>
      </c>
      <c r="V189">
        <v>11.6</v>
      </c>
      <c r="W189">
        <v>13.3</v>
      </c>
      <c r="X189">
        <v>14.5</v>
      </c>
      <c r="Y189">
        <v>17.5</v>
      </c>
      <c r="Z189">
        <v>21.1</v>
      </c>
      <c r="AA189">
        <v>23</v>
      </c>
      <c r="AC189" s="38">
        <f t="shared" si="91"/>
        <v>11</v>
      </c>
      <c r="AD189" s="38">
        <f t="shared" si="92"/>
        <v>14.155555555555557</v>
      </c>
      <c r="AE189" s="38"/>
      <c r="AF189" s="38">
        <f t="shared" si="93"/>
        <v>5</v>
      </c>
      <c r="AG189" s="38">
        <f t="shared" si="94"/>
        <v>10</v>
      </c>
      <c r="AH189" s="38">
        <f t="shared" si="95"/>
        <v>15</v>
      </c>
      <c r="AI189" s="38">
        <f t="shared" si="96"/>
        <v>30</v>
      </c>
      <c r="AJ189" s="38"/>
      <c r="AK189" s="38">
        <f t="shared" si="97"/>
        <v>0</v>
      </c>
      <c r="AL189" s="38">
        <f t="shared" si="98"/>
        <v>0</v>
      </c>
      <c r="AM189" s="38">
        <f t="shared" si="99"/>
        <v>1</v>
      </c>
      <c r="AN189" s="38">
        <f t="shared" si="100"/>
        <v>1</v>
      </c>
      <c r="AO189" s="38"/>
      <c r="AP189" s="38">
        <f t="shared" si="101"/>
        <v>1</v>
      </c>
      <c r="AQ189" s="38">
        <f t="shared" si="102"/>
        <v>1</v>
      </c>
      <c r="AR189" s="38">
        <f t="shared" si="103"/>
        <v>1</v>
      </c>
      <c r="AS189" s="38">
        <f t="shared" si="104"/>
        <v>1</v>
      </c>
      <c r="AT189" s="38">
        <f t="shared" si="105"/>
        <v>1</v>
      </c>
      <c r="AU189" s="38"/>
      <c r="AV189" s="38">
        <f t="shared" si="106"/>
      </c>
      <c r="AW189" s="38">
        <f t="shared" si="107"/>
      </c>
      <c r="AX189" s="38">
        <f t="shared" si="108"/>
      </c>
      <c r="AY189" s="38">
        <f t="shared" si="109"/>
        <v>1</v>
      </c>
      <c r="AZ189" s="38">
        <f t="shared" si="110"/>
        <v>1</v>
      </c>
      <c r="BA189" s="38">
        <f t="shared" si="111"/>
        <v>1</v>
      </c>
      <c r="BB189" s="38">
        <f t="shared" si="112"/>
        <v>1</v>
      </c>
      <c r="BC189" s="38">
        <f t="shared" si="113"/>
        <v>1</v>
      </c>
      <c r="BD189" s="38">
        <f t="shared" si="114"/>
        <v>5</v>
      </c>
      <c r="BE189" s="38"/>
      <c r="BF189" s="38"/>
      <c r="BG189" s="39">
        <f t="shared" si="115"/>
        <v>2.115</v>
      </c>
      <c r="BH189" s="39">
        <f t="shared" si="116"/>
        <v>0.7905966275439072</v>
      </c>
      <c r="BI189" s="39">
        <f t="shared" si="117"/>
        <v>0.8891550076021094</v>
      </c>
      <c r="BJ189" s="38"/>
      <c r="BK189" s="38"/>
      <c r="BL189" s="38"/>
      <c r="BM189" s="38">
        <f t="shared" si="118"/>
        <v>-22</v>
      </c>
      <c r="BN189" s="38">
        <f t="shared" si="119"/>
        <v>30</v>
      </c>
      <c r="BO189" s="38">
        <f t="shared" si="120"/>
        <v>1</v>
      </c>
      <c r="BP189" s="38">
        <f t="shared" si="121"/>
        <v>1</v>
      </c>
      <c r="BQ189" s="38">
        <f t="shared" si="122"/>
        <v>1</v>
      </c>
      <c r="BR189" s="38">
        <f t="shared" si="123"/>
        <v>1</v>
      </c>
      <c r="BS189" s="38">
        <f t="shared" si="124"/>
        <v>1</v>
      </c>
      <c r="BT189" s="38">
        <f t="shared" si="125"/>
        <v>1</v>
      </c>
      <c r="BU189" s="38">
        <f t="shared" si="126"/>
        <v>5</v>
      </c>
      <c r="BV189" s="40">
        <f t="shared" si="127"/>
        <v>0</v>
      </c>
      <c r="BW189" s="40">
        <f t="shared" si="128"/>
        <v>10</v>
      </c>
      <c r="BX189" s="40">
        <f t="shared" si="129"/>
        <v>25</v>
      </c>
      <c r="BY189" s="38">
        <f t="shared" si="130"/>
        <v>54</v>
      </c>
      <c r="BZ189" s="37"/>
      <c r="CA189" s="37"/>
      <c r="CB189" s="37"/>
      <c r="CC189" s="37"/>
      <c r="CD189" s="37" t="s">
        <v>620</v>
      </c>
      <c r="CE189" s="37"/>
      <c r="CF189" s="37"/>
      <c r="CG189" s="37"/>
      <c r="CH189" s="37">
        <f t="shared" si="131"/>
        <v>1</v>
      </c>
      <c r="CI189" s="38">
        <f t="shared" si="132"/>
        <v>1</v>
      </c>
      <c r="CJ189" s="38">
        <f t="shared" si="133"/>
        <v>22.05</v>
      </c>
      <c r="CR189" s="38">
        <f t="shared" si="134"/>
        <v>0.8891550076021094</v>
      </c>
      <c r="CS189" s="39">
        <f t="shared" si="135"/>
        <v>0</v>
      </c>
    </row>
    <row r="190" spans="1:97" ht="12.75">
      <c r="A190" s="4" t="s">
        <v>107</v>
      </c>
      <c r="B190" s="4" t="s">
        <v>3</v>
      </c>
      <c r="C190" s="6" t="s">
        <v>493</v>
      </c>
      <c r="D190" s="7" t="s">
        <v>492</v>
      </c>
      <c r="E190" s="4" t="s">
        <v>49</v>
      </c>
      <c r="F190" s="4"/>
      <c r="G190">
        <v>6.3</v>
      </c>
      <c r="H190">
        <v>14.6</v>
      </c>
      <c r="I190">
        <v>8.5</v>
      </c>
      <c r="J190">
        <v>19.6</v>
      </c>
      <c r="K190">
        <v>7.9</v>
      </c>
      <c r="L190">
        <v>11.1</v>
      </c>
      <c r="M190">
        <v>13.2</v>
      </c>
      <c r="N190">
        <v>10.2</v>
      </c>
      <c r="O190">
        <v>13.4</v>
      </c>
      <c r="P190">
        <v>14.8</v>
      </c>
      <c r="Q190">
        <v>8.4</v>
      </c>
      <c r="R190">
        <v>9.4</v>
      </c>
      <c r="S190">
        <v>6.4</v>
      </c>
      <c r="T190">
        <v>11.4</v>
      </c>
      <c r="U190">
        <v>21.6</v>
      </c>
      <c r="V190">
        <v>18.2</v>
      </c>
      <c r="W190">
        <v>17.1</v>
      </c>
      <c r="X190">
        <v>2</v>
      </c>
      <c r="Y190">
        <v>12.8</v>
      </c>
      <c r="Z190">
        <v>24</v>
      </c>
      <c r="AA190">
        <v>21</v>
      </c>
      <c r="AC190" s="38">
        <f t="shared" si="91"/>
        <v>0</v>
      </c>
      <c r="AD190" s="38">
        <f t="shared" si="92"/>
        <v>13.280000000000001</v>
      </c>
      <c r="AE190" s="38"/>
      <c r="AF190" s="38">
        <f t="shared" si="93"/>
        <v>0</v>
      </c>
      <c r="AG190" s="38">
        <f t="shared" si="94"/>
        <v>15</v>
      </c>
      <c r="AH190" s="38">
        <f t="shared" si="95"/>
        <v>10</v>
      </c>
      <c r="AI190" s="38">
        <f t="shared" si="96"/>
        <v>25</v>
      </c>
      <c r="AJ190" s="38"/>
      <c r="AK190" s="38">
        <f t="shared" si="97"/>
        <v>0</v>
      </c>
      <c r="AL190" s="38">
        <f t="shared" si="98"/>
        <v>1</v>
      </c>
      <c r="AM190" s="38">
        <f t="shared" si="99"/>
        <v>1</v>
      </c>
      <c r="AN190" s="38">
        <f t="shared" si="100"/>
        <v>2</v>
      </c>
      <c r="AO190" s="38"/>
      <c r="AP190" s="38">
        <f t="shared" si="101"/>
        <v>1</v>
      </c>
      <c r="AQ190" s="38">
        <f t="shared" si="102"/>
        <v>1</v>
      </c>
      <c r="AR190" s="38">
        <f t="shared" si="103"/>
        <v>0</v>
      </c>
      <c r="AS190" s="38">
        <f t="shared" si="104"/>
        <v>0</v>
      </c>
      <c r="AT190" s="38">
        <f t="shared" si="105"/>
        <v>0</v>
      </c>
      <c r="AU190" s="38"/>
      <c r="AV190" s="38">
        <f t="shared" si="106"/>
        <v>0</v>
      </c>
      <c r="AW190" s="38">
        <f t="shared" si="107"/>
        <v>1</v>
      </c>
      <c r="AX190" s="38">
        <f t="shared" si="108"/>
        <v>0</v>
      </c>
      <c r="AY190" s="38">
        <f t="shared" si="109"/>
        <v>1</v>
      </c>
      <c r="AZ190" s="38">
        <f t="shared" si="110"/>
        <v>0</v>
      </c>
      <c r="BA190" s="38">
        <f t="shared" si="111"/>
        <v>1</v>
      </c>
      <c r="BB190" s="38">
        <f t="shared" si="112"/>
        <v>1</v>
      </c>
      <c r="BC190" s="38">
        <f t="shared" si="113"/>
        <v>0</v>
      </c>
      <c r="BD190" s="38">
        <f t="shared" si="114"/>
        <v>4</v>
      </c>
      <c r="BE190" s="38"/>
      <c r="BF190" s="38"/>
      <c r="BG190" s="39">
        <f t="shared" si="115"/>
        <v>0.2729323308270677</v>
      </c>
      <c r="BH190" s="39">
        <f t="shared" si="116"/>
        <v>0.08123625440332569</v>
      </c>
      <c r="BI190" s="39">
        <f t="shared" si="117"/>
        <v>0.28501974388334167</v>
      </c>
      <c r="BJ190" s="38"/>
      <c r="BK190" s="38"/>
      <c r="BL190" s="38"/>
      <c r="BM190" s="38">
        <f t="shared" si="118"/>
        <v>0</v>
      </c>
      <c r="BN190" s="38">
        <f t="shared" si="119"/>
        <v>25</v>
      </c>
      <c r="BO190" s="38">
        <f t="shared" si="120"/>
        <v>2</v>
      </c>
      <c r="BP190" s="38">
        <f t="shared" si="121"/>
        <v>1</v>
      </c>
      <c r="BQ190" s="38">
        <f t="shared" si="122"/>
        <v>1</v>
      </c>
      <c r="BR190" s="38">
        <f t="shared" si="123"/>
        <v>0</v>
      </c>
      <c r="BS190" s="38">
        <f t="shared" si="124"/>
        <v>0</v>
      </c>
      <c r="BT190" s="38">
        <f t="shared" si="125"/>
        <v>0</v>
      </c>
      <c r="BU190" s="38">
        <f t="shared" si="126"/>
        <v>4</v>
      </c>
      <c r="BV190" s="40">
        <f t="shared" si="127"/>
        <v>-1</v>
      </c>
      <c r="BW190" s="40">
        <f t="shared" si="128"/>
        <v>0</v>
      </c>
      <c r="BX190" s="40">
        <f t="shared" si="129"/>
        <v>5</v>
      </c>
      <c r="BY190" s="38">
        <f t="shared" si="130"/>
        <v>37</v>
      </c>
      <c r="BZ190" s="37"/>
      <c r="CA190" s="37"/>
      <c r="CB190" s="37"/>
      <c r="CC190" s="37"/>
      <c r="CD190" s="37"/>
      <c r="CE190" s="37"/>
      <c r="CF190" s="37"/>
      <c r="CG190" s="37"/>
      <c r="CH190" s="37">
        <f t="shared" si="131"/>
        <v>1</v>
      </c>
      <c r="CI190" s="38">
        <f t="shared" si="132"/>
        <v>1</v>
      </c>
      <c r="CJ190" s="38">
        <f t="shared" si="133"/>
        <v>22.5</v>
      </c>
      <c r="CR190" s="38">
        <f t="shared" si="134"/>
        <v>0.383933896190956</v>
      </c>
      <c r="CS190" s="39">
        <f t="shared" si="135"/>
        <v>-10</v>
      </c>
    </row>
    <row r="191" spans="1:97" ht="12.75">
      <c r="A191" s="4" t="s">
        <v>107</v>
      </c>
      <c r="B191" s="4" t="s">
        <v>3</v>
      </c>
      <c r="C191" s="5" t="s">
        <v>234</v>
      </c>
      <c r="D191" s="5" t="s">
        <v>502</v>
      </c>
      <c r="E191" s="4" t="s">
        <v>8</v>
      </c>
      <c r="F191" s="4"/>
      <c r="G191">
        <v>6.3</v>
      </c>
      <c r="M191">
        <v>5.6</v>
      </c>
      <c r="N191">
        <v>5.9</v>
      </c>
      <c r="O191">
        <v>15.9</v>
      </c>
      <c r="P191">
        <v>12.2</v>
      </c>
      <c r="Q191">
        <v>14.7</v>
      </c>
      <c r="R191">
        <v>14.3</v>
      </c>
      <c r="S191">
        <v>13.5</v>
      </c>
      <c r="T191">
        <v>13.6</v>
      </c>
      <c r="U191">
        <v>8.3</v>
      </c>
      <c r="V191">
        <v>12.4</v>
      </c>
      <c r="W191">
        <v>19.5</v>
      </c>
      <c r="X191">
        <v>18.9</v>
      </c>
      <c r="Y191">
        <v>17.4</v>
      </c>
      <c r="Z191">
        <v>17.3</v>
      </c>
      <c r="AA191">
        <v>12.1</v>
      </c>
      <c r="AC191" s="38">
        <f t="shared" si="91"/>
        <v>5</v>
      </c>
      <c r="AD191" s="38">
        <f t="shared" si="92"/>
        <v>13.44</v>
      </c>
      <c r="AE191" s="38"/>
      <c r="AF191" s="38">
        <f t="shared" si="93"/>
        <v>5</v>
      </c>
      <c r="AG191" s="38">
        <f t="shared" si="94"/>
        <v>0</v>
      </c>
      <c r="AH191" s="38">
        <f t="shared" si="95"/>
        <v>0</v>
      </c>
      <c r="AI191" s="38">
        <f t="shared" si="96"/>
        <v>5</v>
      </c>
      <c r="AJ191" s="38"/>
      <c r="AK191" s="38">
        <f t="shared" si="97"/>
        <v>0</v>
      </c>
      <c r="AL191" s="38">
        <f t="shared" si="98"/>
        <v>0</v>
      </c>
      <c r="AM191" s="38">
        <f t="shared" si="99"/>
        <v>0</v>
      </c>
      <c r="AN191" s="38">
        <f t="shared" si="100"/>
        <v>0</v>
      </c>
      <c r="AO191" s="38"/>
      <c r="AP191" s="38">
        <f t="shared" si="101"/>
        <v>0</v>
      </c>
      <c r="AQ191" s="38">
        <f t="shared" si="102"/>
        <v>0</v>
      </c>
      <c r="AR191" s="38">
        <f t="shared" si="103"/>
        <v>0</v>
      </c>
      <c r="AS191" s="38">
        <f t="shared" si="104"/>
        <v>0</v>
      </c>
      <c r="AT191" s="38">
        <f t="shared" si="105"/>
        <v>0</v>
      </c>
      <c r="AU191" s="38"/>
      <c r="AV191" s="38">
        <f t="shared" si="106"/>
      </c>
      <c r="AW191" s="38">
        <f t="shared" si="107"/>
        <v>1</v>
      </c>
      <c r="AX191" s="38">
        <f t="shared" si="108"/>
        <v>1</v>
      </c>
      <c r="AY191" s="38">
        <f t="shared" si="109"/>
        <v>0</v>
      </c>
      <c r="AZ191" s="38">
        <f t="shared" si="110"/>
        <v>1</v>
      </c>
      <c r="BA191" s="38">
        <f t="shared" si="111"/>
        <v>0</v>
      </c>
      <c r="BB191" s="38">
        <f t="shared" si="112"/>
        <v>0</v>
      </c>
      <c r="BC191" s="38">
        <f t="shared" si="113"/>
        <v>0</v>
      </c>
      <c r="BD191" s="38">
        <f t="shared" si="114"/>
        <v>3</v>
      </c>
      <c r="BE191" s="38"/>
      <c r="BF191" s="38"/>
      <c r="BG191" s="39">
        <f t="shared" si="115"/>
        <v>0.5485714285714286</v>
      </c>
      <c r="BH191" s="39">
        <f t="shared" si="116"/>
        <v>0.33085399263602144</v>
      </c>
      <c r="BI191" s="39">
        <f t="shared" si="117"/>
        <v>0.5751990895646667</v>
      </c>
      <c r="BJ191" s="38"/>
      <c r="BK191" s="38"/>
      <c r="BL191" s="38"/>
      <c r="BM191" s="38">
        <f t="shared" si="118"/>
        <v>-10</v>
      </c>
      <c r="BN191" s="38">
        <f t="shared" si="119"/>
        <v>5</v>
      </c>
      <c r="BO191" s="38">
        <f t="shared" si="120"/>
        <v>0</v>
      </c>
      <c r="BP191" s="38">
        <f t="shared" si="121"/>
        <v>0</v>
      </c>
      <c r="BQ191" s="38">
        <f t="shared" si="122"/>
        <v>0</v>
      </c>
      <c r="BR191" s="38">
        <f t="shared" si="123"/>
        <v>0</v>
      </c>
      <c r="BS191" s="38">
        <f t="shared" si="124"/>
        <v>0</v>
      </c>
      <c r="BT191" s="38">
        <f t="shared" si="125"/>
        <v>0</v>
      </c>
      <c r="BU191" s="38">
        <f t="shared" si="126"/>
        <v>3</v>
      </c>
      <c r="BV191" s="40">
        <f t="shared" si="127"/>
        <v>0</v>
      </c>
      <c r="BW191" s="40">
        <f t="shared" si="128"/>
        <v>5</v>
      </c>
      <c r="BX191" s="40">
        <f t="shared" si="129"/>
        <v>10</v>
      </c>
      <c r="BY191" s="38">
        <f t="shared" si="130"/>
        <v>13</v>
      </c>
      <c r="BZ191" s="37"/>
      <c r="CA191" s="37"/>
      <c r="CB191" s="37"/>
      <c r="CC191" s="37"/>
      <c r="CD191" s="37"/>
      <c r="CE191" s="37"/>
      <c r="CF191" s="37"/>
      <c r="CG191" s="37"/>
      <c r="CH191" s="37">
        <f t="shared" si="131"/>
        <v>0</v>
      </c>
      <c r="CI191" s="38">
        <f t="shared" si="132"/>
        <v>0</v>
      </c>
      <c r="CJ191" s="38">
        <f t="shared" si="133"/>
        <v>14.7</v>
      </c>
      <c r="CR191" s="38">
        <f t="shared" si="134"/>
        <v>0.5751990895646667</v>
      </c>
      <c r="CS191" s="39">
        <f t="shared" si="135"/>
        <v>-10</v>
      </c>
    </row>
    <row r="192" spans="1:97" ht="12.75">
      <c r="A192" s="4" t="s">
        <v>107</v>
      </c>
      <c r="B192" s="4" t="s">
        <v>3</v>
      </c>
      <c r="C192" s="5" t="s">
        <v>234</v>
      </c>
      <c r="D192" s="5" t="s">
        <v>502</v>
      </c>
      <c r="E192" s="4" t="s">
        <v>49</v>
      </c>
      <c r="F192" s="4"/>
      <c r="G192">
        <v>6.3</v>
      </c>
      <c r="H192">
        <v>10.9</v>
      </c>
      <c r="I192">
        <v>8.3</v>
      </c>
      <c r="J192">
        <v>15.2</v>
      </c>
      <c r="K192">
        <v>12.3</v>
      </c>
      <c r="L192">
        <v>8.7</v>
      </c>
      <c r="M192">
        <v>11.2</v>
      </c>
      <c r="N192">
        <v>14.4</v>
      </c>
      <c r="O192">
        <v>18.3</v>
      </c>
      <c r="P192">
        <v>10.7</v>
      </c>
      <c r="Q192">
        <v>12.1</v>
      </c>
      <c r="R192">
        <v>15.9</v>
      </c>
      <c r="S192">
        <v>16.8</v>
      </c>
      <c r="T192">
        <v>17.8</v>
      </c>
      <c r="U192">
        <v>13.8</v>
      </c>
      <c r="V192">
        <v>17.3</v>
      </c>
      <c r="W192">
        <v>20.1</v>
      </c>
      <c r="X192">
        <v>15.5</v>
      </c>
      <c r="Y192">
        <v>11</v>
      </c>
      <c r="Z192">
        <v>-4.2</v>
      </c>
      <c r="AA192">
        <v>11</v>
      </c>
      <c r="AC192" s="38">
        <f t="shared" si="91"/>
        <v>0</v>
      </c>
      <c r="AD192" s="38">
        <f t="shared" si="92"/>
        <v>12.855</v>
      </c>
      <c r="AE192" s="38"/>
      <c r="AF192" s="38">
        <f t="shared" si="93"/>
        <v>0</v>
      </c>
      <c r="AG192" s="38">
        <f t="shared" si="94"/>
        <v>0</v>
      </c>
      <c r="AH192" s="38">
        <f t="shared" si="95"/>
        <v>0</v>
      </c>
      <c r="AI192" s="38">
        <f t="shared" si="96"/>
        <v>0</v>
      </c>
      <c r="AJ192" s="38"/>
      <c r="AK192" s="38">
        <f t="shared" si="97"/>
        <v>0</v>
      </c>
      <c r="AL192" s="38">
        <f t="shared" si="98"/>
        <v>0</v>
      </c>
      <c r="AM192" s="38">
        <f t="shared" si="99"/>
        <v>0</v>
      </c>
      <c r="AN192" s="38">
        <f t="shared" si="100"/>
        <v>0</v>
      </c>
      <c r="AO192" s="38"/>
      <c r="AP192" s="38">
        <f t="shared" si="101"/>
        <v>0</v>
      </c>
      <c r="AQ192" s="38">
        <f t="shared" si="102"/>
        <v>0</v>
      </c>
      <c r="AR192" s="38">
        <f t="shared" si="103"/>
        <v>0</v>
      </c>
      <c r="AS192" s="38">
        <f t="shared" si="104"/>
        <v>0</v>
      </c>
      <c r="AT192" s="38">
        <f t="shared" si="105"/>
        <v>0</v>
      </c>
      <c r="AU192" s="38"/>
      <c r="AV192" s="38">
        <f t="shared" si="106"/>
        <v>0</v>
      </c>
      <c r="AW192" s="38">
        <f t="shared" si="107"/>
        <v>1</v>
      </c>
      <c r="AX192" s="38">
        <f t="shared" si="108"/>
        <v>1</v>
      </c>
      <c r="AY192" s="38">
        <f t="shared" si="109"/>
        <v>1</v>
      </c>
      <c r="AZ192" s="38">
        <f t="shared" si="110"/>
        <v>0</v>
      </c>
      <c r="BA192" s="38">
        <f t="shared" si="111"/>
        <v>0</v>
      </c>
      <c r="BB192" s="38">
        <f t="shared" si="112"/>
        <v>0</v>
      </c>
      <c r="BC192" s="38">
        <f t="shared" si="113"/>
        <v>0</v>
      </c>
      <c r="BD192" s="38">
        <f t="shared" si="114"/>
        <v>3</v>
      </c>
      <c r="BE192" s="38"/>
      <c r="BF192" s="38"/>
      <c r="BG192" s="39">
        <f t="shared" si="115"/>
        <v>-0.027293233082706734</v>
      </c>
      <c r="BH192" s="39">
        <f t="shared" si="116"/>
        <v>0.0009622436657659322</v>
      </c>
      <c r="BI192" s="39">
        <f t="shared" si="117"/>
        <v>-0.031020052639638317</v>
      </c>
      <c r="BJ192" s="38"/>
      <c r="BK192" s="38"/>
      <c r="BL192" s="38"/>
      <c r="BM192" s="38">
        <f t="shared" si="118"/>
        <v>0</v>
      </c>
      <c r="BN192" s="38">
        <f t="shared" si="119"/>
        <v>0</v>
      </c>
      <c r="BO192" s="38">
        <f t="shared" si="120"/>
        <v>0</v>
      </c>
      <c r="BP192" s="38">
        <f t="shared" si="121"/>
        <v>0</v>
      </c>
      <c r="BQ192" s="38">
        <f t="shared" si="122"/>
        <v>0</v>
      </c>
      <c r="BR192" s="38">
        <f t="shared" si="123"/>
        <v>0</v>
      </c>
      <c r="BS192" s="38">
        <f t="shared" si="124"/>
        <v>0</v>
      </c>
      <c r="BT192" s="38">
        <f t="shared" si="125"/>
        <v>0</v>
      </c>
      <c r="BU192" s="38">
        <f t="shared" si="126"/>
        <v>3</v>
      </c>
      <c r="BV192" s="40">
        <f t="shared" si="127"/>
        <v>-10</v>
      </c>
      <c r="BW192" s="40">
        <f t="shared" si="128"/>
        <v>0</v>
      </c>
      <c r="BX192" s="40">
        <f t="shared" si="129"/>
        <v>-10</v>
      </c>
      <c r="BY192" s="38">
        <f t="shared" si="130"/>
        <v>-17</v>
      </c>
      <c r="BZ192" s="37"/>
      <c r="CA192" s="37"/>
      <c r="CB192" s="37"/>
      <c r="CC192" s="37"/>
      <c r="CD192" s="37"/>
      <c r="CE192" s="37"/>
      <c r="CF192" s="37"/>
      <c r="CG192" s="37"/>
      <c r="CH192" s="37">
        <f t="shared" si="131"/>
        <v>0</v>
      </c>
      <c r="CI192" s="38">
        <f t="shared" si="132"/>
        <v>0</v>
      </c>
      <c r="CJ192" s="38">
        <f t="shared" si="133"/>
        <v>3.4</v>
      </c>
      <c r="CR192" s="38">
        <f t="shared" si="134"/>
        <v>-0.17495051643954304</v>
      </c>
      <c r="CS192" s="39">
        <f t="shared" si="135"/>
        <v>-10</v>
      </c>
    </row>
    <row r="193" spans="1:97" ht="12.75">
      <c r="A193" s="4" t="s">
        <v>107</v>
      </c>
      <c r="B193" s="4" t="s">
        <v>3</v>
      </c>
      <c r="C193" s="5" t="s">
        <v>234</v>
      </c>
      <c r="D193" s="5" t="s">
        <v>498</v>
      </c>
      <c r="E193" s="4" t="s">
        <v>8</v>
      </c>
      <c r="F193" s="4"/>
      <c r="G193">
        <v>6.3</v>
      </c>
      <c r="M193">
        <v>3.4</v>
      </c>
      <c r="N193">
        <v>9</v>
      </c>
      <c r="O193">
        <v>17.2</v>
      </c>
      <c r="P193">
        <v>12.9</v>
      </c>
      <c r="Q193">
        <v>13.9</v>
      </c>
      <c r="R193">
        <v>15</v>
      </c>
      <c r="S193">
        <v>14</v>
      </c>
      <c r="T193">
        <v>14.9</v>
      </c>
      <c r="U193">
        <v>16.6</v>
      </c>
      <c r="V193">
        <v>11.2</v>
      </c>
      <c r="W193">
        <v>19.7</v>
      </c>
      <c r="X193">
        <v>17.6</v>
      </c>
      <c r="Y193">
        <v>18.9</v>
      </c>
      <c r="Z193">
        <v>17.3</v>
      </c>
      <c r="AA193">
        <v>14.5</v>
      </c>
      <c r="AC193" s="38">
        <f t="shared" si="91"/>
        <v>5</v>
      </c>
      <c r="AD193" s="38">
        <f t="shared" si="92"/>
        <v>14.406666666666666</v>
      </c>
      <c r="AE193" s="38"/>
      <c r="AF193" s="38">
        <f t="shared" si="93"/>
        <v>5</v>
      </c>
      <c r="AG193" s="38">
        <f t="shared" si="94"/>
        <v>0</v>
      </c>
      <c r="AH193" s="38">
        <f t="shared" si="95"/>
        <v>0</v>
      </c>
      <c r="AI193" s="38">
        <f t="shared" si="96"/>
        <v>5</v>
      </c>
      <c r="AJ193" s="38"/>
      <c r="AK193" s="38">
        <f t="shared" si="97"/>
        <v>0</v>
      </c>
      <c r="AL193" s="38">
        <f t="shared" si="98"/>
        <v>0</v>
      </c>
      <c r="AM193" s="38">
        <f t="shared" si="99"/>
        <v>0</v>
      </c>
      <c r="AN193" s="38">
        <f t="shared" si="100"/>
        <v>0</v>
      </c>
      <c r="AO193" s="38"/>
      <c r="AP193" s="38">
        <f t="shared" si="101"/>
        <v>0</v>
      </c>
      <c r="AQ193" s="38">
        <f t="shared" si="102"/>
        <v>0</v>
      </c>
      <c r="AR193" s="38">
        <f t="shared" si="103"/>
        <v>0</v>
      </c>
      <c r="AS193" s="38">
        <f t="shared" si="104"/>
        <v>0</v>
      </c>
      <c r="AT193" s="38">
        <f t="shared" si="105"/>
        <v>0</v>
      </c>
      <c r="AU193" s="38"/>
      <c r="AV193" s="38">
        <f t="shared" si="106"/>
      </c>
      <c r="AW193" s="38">
        <f t="shared" si="107"/>
        <v>1</v>
      </c>
      <c r="AX193" s="38">
        <f t="shared" si="108"/>
        <v>1</v>
      </c>
      <c r="AY193" s="38">
        <f t="shared" si="109"/>
        <v>1</v>
      </c>
      <c r="AZ193" s="38">
        <f t="shared" si="110"/>
        <v>1</v>
      </c>
      <c r="BA193" s="38">
        <f t="shared" si="111"/>
        <v>0</v>
      </c>
      <c r="BB193" s="38">
        <f t="shared" si="112"/>
        <v>0</v>
      </c>
      <c r="BC193" s="38">
        <f t="shared" si="113"/>
        <v>0</v>
      </c>
      <c r="BD193" s="38">
        <f t="shared" si="114"/>
        <v>4</v>
      </c>
      <c r="BE193" s="38"/>
      <c r="BF193" s="38"/>
      <c r="BG193" s="39">
        <f t="shared" si="115"/>
        <v>0.5971428571428572</v>
      </c>
      <c r="BH193" s="39">
        <f t="shared" si="116"/>
        <v>0.41028378564540574</v>
      </c>
      <c r="BI193" s="39">
        <f t="shared" si="117"/>
        <v>0.6405339847700555</v>
      </c>
      <c r="BJ193" s="38"/>
      <c r="BK193" s="38"/>
      <c r="BL193" s="38"/>
      <c r="BM193" s="38">
        <f t="shared" si="118"/>
        <v>-10</v>
      </c>
      <c r="BN193" s="38">
        <f t="shared" si="119"/>
        <v>5</v>
      </c>
      <c r="BO193" s="38">
        <f t="shared" si="120"/>
        <v>0</v>
      </c>
      <c r="BP193" s="38">
        <f t="shared" si="121"/>
        <v>0</v>
      </c>
      <c r="BQ193" s="38">
        <f t="shared" si="122"/>
        <v>0</v>
      </c>
      <c r="BR193" s="38">
        <f t="shared" si="123"/>
        <v>0</v>
      </c>
      <c r="BS193" s="38">
        <f t="shared" si="124"/>
        <v>0</v>
      </c>
      <c r="BT193" s="38">
        <f t="shared" si="125"/>
        <v>0</v>
      </c>
      <c r="BU193" s="38">
        <f t="shared" si="126"/>
        <v>4</v>
      </c>
      <c r="BV193" s="40">
        <f t="shared" si="127"/>
        <v>0</v>
      </c>
      <c r="BW193" s="40">
        <f t="shared" si="128"/>
        <v>5</v>
      </c>
      <c r="BX193" s="40">
        <f t="shared" si="129"/>
        <v>10</v>
      </c>
      <c r="BY193" s="38">
        <f t="shared" si="130"/>
        <v>14</v>
      </c>
      <c r="BZ193" s="37"/>
      <c r="CA193" s="37"/>
      <c r="CB193" s="37"/>
      <c r="CC193" s="37"/>
      <c r="CD193" s="37"/>
      <c r="CE193" s="37"/>
      <c r="CF193" s="37"/>
      <c r="CG193" s="37"/>
      <c r="CH193" s="37">
        <f t="shared" si="131"/>
        <v>0</v>
      </c>
      <c r="CI193" s="38">
        <f t="shared" si="132"/>
        <v>0</v>
      </c>
      <c r="CJ193" s="38">
        <f t="shared" si="133"/>
        <v>15.9</v>
      </c>
      <c r="CR193" s="38">
        <f t="shared" si="134"/>
        <v>0.6405339847700555</v>
      </c>
      <c r="CS193" s="39">
        <f t="shared" si="135"/>
        <v>-10</v>
      </c>
    </row>
    <row r="194" spans="1:97" ht="12.75">
      <c r="A194" s="4" t="s">
        <v>107</v>
      </c>
      <c r="B194" s="4" t="s">
        <v>3</v>
      </c>
      <c r="C194" s="5" t="s">
        <v>234</v>
      </c>
      <c r="D194" s="5" t="s">
        <v>498</v>
      </c>
      <c r="E194" s="4" t="s">
        <v>49</v>
      </c>
      <c r="F194" s="4"/>
      <c r="G194">
        <v>6.3</v>
      </c>
      <c r="H194">
        <v>15.1</v>
      </c>
      <c r="I194">
        <v>5.3</v>
      </c>
      <c r="J194">
        <v>11.7</v>
      </c>
      <c r="K194">
        <v>12.9</v>
      </c>
      <c r="L194">
        <v>8.7</v>
      </c>
      <c r="M194">
        <v>9.7</v>
      </c>
      <c r="N194">
        <v>16</v>
      </c>
      <c r="O194">
        <v>15.4</v>
      </c>
      <c r="P194">
        <v>10.2</v>
      </c>
      <c r="Q194">
        <v>12.8</v>
      </c>
      <c r="R194">
        <v>13.8</v>
      </c>
      <c r="S194">
        <v>16.7</v>
      </c>
      <c r="T194">
        <v>19.9</v>
      </c>
      <c r="U194">
        <v>13.7</v>
      </c>
      <c r="V194">
        <v>17.7</v>
      </c>
      <c r="W194">
        <v>18.7</v>
      </c>
      <c r="X194">
        <v>16.3</v>
      </c>
      <c r="Y194">
        <v>12.3</v>
      </c>
      <c r="Z194">
        <v>-4.1</v>
      </c>
      <c r="AA194">
        <v>11</v>
      </c>
      <c r="AC194" s="38">
        <f t="shared" si="91"/>
        <v>0</v>
      </c>
      <c r="AD194" s="38">
        <f t="shared" si="92"/>
        <v>12.69</v>
      </c>
      <c r="AE194" s="38"/>
      <c r="AF194" s="38">
        <f t="shared" si="93"/>
        <v>0</v>
      </c>
      <c r="AG194" s="38">
        <f t="shared" si="94"/>
        <v>0</v>
      </c>
      <c r="AH194" s="38">
        <f t="shared" si="95"/>
        <v>0</v>
      </c>
      <c r="AI194" s="38">
        <f t="shared" si="96"/>
        <v>0</v>
      </c>
      <c r="AJ194" s="38"/>
      <c r="AK194" s="38">
        <f t="shared" si="97"/>
        <v>0</v>
      </c>
      <c r="AL194" s="38">
        <f t="shared" si="98"/>
        <v>0</v>
      </c>
      <c r="AM194" s="38">
        <f t="shared" si="99"/>
        <v>0</v>
      </c>
      <c r="AN194" s="38">
        <f t="shared" si="100"/>
        <v>0</v>
      </c>
      <c r="AO194" s="38"/>
      <c r="AP194" s="38">
        <f t="shared" si="101"/>
        <v>0</v>
      </c>
      <c r="AQ194" s="38">
        <f t="shared" si="102"/>
        <v>0</v>
      </c>
      <c r="AR194" s="38">
        <f t="shared" si="103"/>
        <v>0</v>
      </c>
      <c r="AS194" s="38">
        <f t="shared" si="104"/>
        <v>0</v>
      </c>
      <c r="AT194" s="38">
        <f t="shared" si="105"/>
        <v>0</v>
      </c>
      <c r="AU194" s="38"/>
      <c r="AV194" s="38">
        <f t="shared" si="106"/>
        <v>1</v>
      </c>
      <c r="AW194" s="38">
        <f t="shared" si="107"/>
        <v>1</v>
      </c>
      <c r="AX194" s="38">
        <f t="shared" si="108"/>
        <v>1</v>
      </c>
      <c r="AY194" s="38">
        <f t="shared" si="109"/>
        <v>1</v>
      </c>
      <c r="AZ194" s="38">
        <f t="shared" si="110"/>
        <v>0</v>
      </c>
      <c r="BA194" s="38">
        <f t="shared" si="111"/>
        <v>0</v>
      </c>
      <c r="BB194" s="38">
        <f t="shared" si="112"/>
        <v>0</v>
      </c>
      <c r="BC194" s="38">
        <f t="shared" si="113"/>
        <v>0</v>
      </c>
      <c r="BD194" s="38">
        <f t="shared" si="114"/>
        <v>4</v>
      </c>
      <c r="BE194" s="38"/>
      <c r="BF194" s="38"/>
      <c r="BG194" s="39">
        <f t="shared" si="115"/>
        <v>0.018345864661654134</v>
      </c>
      <c r="BH194" s="39">
        <f t="shared" si="116"/>
        <v>0.00041425204030401803</v>
      </c>
      <c r="BI194" s="39">
        <f t="shared" si="117"/>
        <v>0.02035318255959048</v>
      </c>
      <c r="BJ194" s="38"/>
      <c r="BK194" s="38"/>
      <c r="BL194" s="38"/>
      <c r="BM194" s="38">
        <f t="shared" si="118"/>
        <v>0</v>
      </c>
      <c r="BN194" s="38">
        <f t="shared" si="119"/>
        <v>0</v>
      </c>
      <c r="BO194" s="38">
        <f t="shared" si="120"/>
        <v>0</v>
      </c>
      <c r="BP194" s="38">
        <f t="shared" si="121"/>
        <v>0</v>
      </c>
      <c r="BQ194" s="38">
        <f t="shared" si="122"/>
        <v>0</v>
      </c>
      <c r="BR194" s="38">
        <f t="shared" si="123"/>
        <v>0</v>
      </c>
      <c r="BS194" s="38">
        <f t="shared" si="124"/>
        <v>0</v>
      </c>
      <c r="BT194" s="38">
        <f t="shared" si="125"/>
        <v>0</v>
      </c>
      <c r="BU194" s="38">
        <f t="shared" si="126"/>
        <v>4</v>
      </c>
      <c r="BV194" s="40">
        <f t="shared" si="127"/>
        <v>-1</v>
      </c>
      <c r="BW194" s="40">
        <f t="shared" si="128"/>
        <v>0</v>
      </c>
      <c r="BX194" s="40">
        <f t="shared" si="129"/>
        <v>0</v>
      </c>
      <c r="BY194" s="38">
        <f t="shared" si="130"/>
        <v>3</v>
      </c>
      <c r="BZ194" s="37"/>
      <c r="CA194" s="37"/>
      <c r="CB194" s="37"/>
      <c r="CC194" s="37"/>
      <c r="CD194" s="37"/>
      <c r="CE194" s="37"/>
      <c r="CF194" s="37"/>
      <c r="CG194" s="37"/>
      <c r="CH194" s="37">
        <f t="shared" si="131"/>
        <v>0</v>
      </c>
      <c r="CI194" s="38">
        <f t="shared" si="132"/>
        <v>0</v>
      </c>
      <c r="CJ194" s="38">
        <f t="shared" si="133"/>
        <v>3.45</v>
      </c>
      <c r="CR194" s="38">
        <f t="shared" si="134"/>
        <v>-0.11251222904789207</v>
      </c>
      <c r="CS194" s="39">
        <f t="shared" si="135"/>
        <v>-10</v>
      </c>
    </row>
    <row r="195" spans="1:97" ht="12.75">
      <c r="A195" s="4" t="s">
        <v>169</v>
      </c>
      <c r="B195" s="4" t="s">
        <v>2</v>
      </c>
      <c r="C195" s="5" t="s">
        <v>172</v>
      </c>
      <c r="D195" s="4"/>
      <c r="E195" s="4" t="s">
        <v>8</v>
      </c>
      <c r="F195" s="4" t="s">
        <v>173</v>
      </c>
      <c r="G195">
        <v>6.3</v>
      </c>
      <c r="H195">
        <v>7.3</v>
      </c>
      <c r="I195">
        <v>11.1</v>
      </c>
      <c r="J195">
        <v>12.4</v>
      </c>
      <c r="K195">
        <v>12.3</v>
      </c>
      <c r="L195">
        <v>13.3</v>
      </c>
      <c r="M195">
        <v>12.5</v>
      </c>
      <c r="N195">
        <v>13.8</v>
      </c>
      <c r="O195">
        <v>12.4</v>
      </c>
      <c r="P195">
        <v>3.7</v>
      </c>
      <c r="Q195">
        <v>4.4</v>
      </c>
      <c r="X195">
        <v>15.5</v>
      </c>
      <c r="Y195">
        <v>15.4</v>
      </c>
      <c r="Z195">
        <v>14.2</v>
      </c>
      <c r="AA195">
        <v>12.4</v>
      </c>
      <c r="AC195" s="38">
        <f t="shared" si="91"/>
        <v>6</v>
      </c>
      <c r="AD195" s="38">
        <f t="shared" si="92"/>
        <v>11.478571428571428</v>
      </c>
      <c r="AE195" s="38"/>
      <c r="AF195" s="38">
        <f t="shared" si="93"/>
        <v>0</v>
      </c>
      <c r="AG195" s="38">
        <f t="shared" si="94"/>
        <v>0</v>
      </c>
      <c r="AH195" s="38">
        <f t="shared" si="95"/>
        <v>0</v>
      </c>
      <c r="AI195" s="38">
        <f t="shared" si="96"/>
        <v>0</v>
      </c>
      <c r="AJ195" s="38"/>
      <c r="AK195" s="38">
        <f t="shared" si="97"/>
        <v>0</v>
      </c>
      <c r="AL195" s="38">
        <f t="shared" si="98"/>
        <v>0</v>
      </c>
      <c r="AM195" s="38">
        <f t="shared" si="99"/>
        <v>0</v>
      </c>
      <c r="AN195" s="38">
        <f t="shared" si="100"/>
        <v>0</v>
      </c>
      <c r="AO195" s="38"/>
      <c r="AP195" s="38">
        <f t="shared" si="101"/>
        <v>0</v>
      </c>
      <c r="AQ195" s="38">
        <f t="shared" si="102"/>
        <v>0</v>
      </c>
      <c r="AR195" s="38">
        <f t="shared" si="103"/>
        <v>0</v>
      </c>
      <c r="AS195" s="38">
        <f t="shared" si="104"/>
        <v>0</v>
      </c>
      <c r="AT195" s="38">
        <f t="shared" si="105"/>
        <v>0</v>
      </c>
      <c r="AU195" s="38"/>
      <c r="AV195" s="38">
        <f t="shared" si="106"/>
        <v>1</v>
      </c>
      <c r="AW195" s="38">
        <f t="shared" si="107"/>
        <v>0</v>
      </c>
      <c r="AX195" s="38">
        <f t="shared" si="108"/>
        <v>0</v>
      </c>
      <c r="AY195" s="38">
        <f t="shared" si="109"/>
      </c>
      <c r="AZ195" s="38">
        <f t="shared" si="110"/>
      </c>
      <c r="BA195" s="38">
        <f t="shared" si="111"/>
        <v>0</v>
      </c>
      <c r="BB195" s="38">
        <f t="shared" si="112"/>
        <v>0</v>
      </c>
      <c r="BC195" s="38">
        <f t="shared" si="113"/>
        <v>0</v>
      </c>
      <c r="BD195" s="38">
        <f t="shared" si="114"/>
        <v>1</v>
      </c>
      <c r="BE195" s="38"/>
      <c r="BF195" s="38"/>
      <c r="BG195" s="39">
        <f t="shared" si="115"/>
        <v>0.18981840951784593</v>
      </c>
      <c r="BH195" s="39">
        <f t="shared" si="116"/>
        <v>0.11407875595505133</v>
      </c>
      <c r="BI195" s="39">
        <f t="shared" si="117"/>
        <v>0.33775546769083004</v>
      </c>
      <c r="BJ195" s="38"/>
      <c r="BK195" s="38"/>
      <c r="BL195" s="38"/>
      <c r="BM195" s="38">
        <f t="shared" si="118"/>
        <v>-12</v>
      </c>
      <c r="BN195" s="38">
        <f t="shared" si="119"/>
        <v>0</v>
      </c>
      <c r="BO195" s="38">
        <f t="shared" si="120"/>
        <v>0</v>
      </c>
      <c r="BP195" s="38">
        <f t="shared" si="121"/>
        <v>0</v>
      </c>
      <c r="BQ195" s="38">
        <f t="shared" si="122"/>
        <v>0</v>
      </c>
      <c r="BR195" s="38">
        <f t="shared" si="123"/>
        <v>0</v>
      </c>
      <c r="BS195" s="38">
        <f t="shared" si="124"/>
        <v>0</v>
      </c>
      <c r="BT195" s="38">
        <f t="shared" si="125"/>
        <v>0</v>
      </c>
      <c r="BU195" s="38">
        <f t="shared" si="126"/>
        <v>1</v>
      </c>
      <c r="BV195" s="40">
        <f t="shared" si="127"/>
        <v>0</v>
      </c>
      <c r="BW195" s="40">
        <f t="shared" si="128"/>
        <v>0</v>
      </c>
      <c r="BX195" s="40">
        <f t="shared" si="129"/>
        <v>5</v>
      </c>
      <c r="BY195" s="38">
        <f t="shared" si="130"/>
        <v>-6</v>
      </c>
      <c r="BZ195" s="37"/>
      <c r="CA195" s="37"/>
      <c r="CB195" s="37"/>
      <c r="CC195" s="37"/>
      <c r="CD195" s="37"/>
      <c r="CE195" s="37"/>
      <c r="CF195" s="37"/>
      <c r="CG195" s="37"/>
      <c r="CH195" s="37">
        <f t="shared" si="131"/>
        <v>0</v>
      </c>
      <c r="CI195" s="38">
        <f t="shared" si="132"/>
        <v>0</v>
      </c>
      <c r="CJ195" s="38">
        <f t="shared" si="133"/>
        <v>13.3</v>
      </c>
      <c r="CR195" s="38">
        <f t="shared" si="134"/>
        <v>0.3289767062502592</v>
      </c>
      <c r="CS195" s="39">
        <f t="shared" si="135"/>
        <v>-10</v>
      </c>
    </row>
    <row r="196" spans="1:97" ht="12.75">
      <c r="A196" s="4" t="s">
        <v>169</v>
      </c>
      <c r="B196" s="4" t="s">
        <v>2</v>
      </c>
      <c r="C196" s="5" t="s">
        <v>174</v>
      </c>
      <c r="D196" s="4"/>
      <c r="E196" s="4" t="s">
        <v>8</v>
      </c>
      <c r="F196" s="4" t="s">
        <v>175</v>
      </c>
      <c r="G196">
        <v>6.3</v>
      </c>
      <c r="H196">
        <v>10.7</v>
      </c>
      <c r="I196">
        <v>13.9</v>
      </c>
      <c r="J196">
        <v>10.5</v>
      </c>
      <c r="K196">
        <v>12.7</v>
      </c>
      <c r="L196">
        <v>10.4</v>
      </c>
      <c r="M196">
        <v>12.8</v>
      </c>
      <c r="N196">
        <v>8.1</v>
      </c>
      <c r="O196">
        <v>8.9</v>
      </c>
      <c r="P196">
        <v>13.8</v>
      </c>
      <c r="Q196">
        <v>12.4</v>
      </c>
      <c r="R196">
        <v>13.9</v>
      </c>
      <c r="S196">
        <v>14.4</v>
      </c>
      <c r="T196">
        <v>16.7</v>
      </c>
      <c r="U196">
        <v>20.4</v>
      </c>
      <c r="V196">
        <v>12.3</v>
      </c>
      <c r="W196">
        <v>15.6</v>
      </c>
      <c r="X196">
        <v>14.6</v>
      </c>
      <c r="Y196">
        <v>16.8</v>
      </c>
      <c r="Z196">
        <v>16</v>
      </c>
      <c r="AA196">
        <v>22.4</v>
      </c>
      <c r="AC196" s="38">
        <f t="shared" si="91"/>
        <v>0</v>
      </c>
      <c r="AD196" s="38">
        <f t="shared" si="92"/>
        <v>13.865</v>
      </c>
      <c r="AE196" s="38"/>
      <c r="AF196" s="38">
        <f t="shared" si="93"/>
        <v>0</v>
      </c>
      <c r="AG196" s="38">
        <f t="shared" si="94"/>
        <v>0</v>
      </c>
      <c r="AH196" s="38">
        <f t="shared" si="95"/>
        <v>10</v>
      </c>
      <c r="AI196" s="38">
        <f t="shared" si="96"/>
        <v>10</v>
      </c>
      <c r="AJ196" s="38"/>
      <c r="AK196" s="38">
        <f t="shared" si="97"/>
        <v>0</v>
      </c>
      <c r="AL196" s="38">
        <f t="shared" si="98"/>
        <v>0</v>
      </c>
      <c r="AM196" s="38">
        <f t="shared" si="99"/>
        <v>1</v>
      </c>
      <c r="AN196" s="38">
        <f t="shared" si="100"/>
        <v>1</v>
      </c>
      <c r="AO196" s="38"/>
      <c r="AP196" s="38">
        <f t="shared" si="101"/>
        <v>1</v>
      </c>
      <c r="AQ196" s="38">
        <f t="shared" si="102"/>
        <v>1</v>
      </c>
      <c r="AR196" s="38">
        <f t="shared" si="103"/>
        <v>1</v>
      </c>
      <c r="AS196" s="38">
        <f t="shared" si="104"/>
        <v>0</v>
      </c>
      <c r="AT196" s="38">
        <f t="shared" si="105"/>
        <v>0</v>
      </c>
      <c r="AU196" s="38"/>
      <c r="AV196" s="38">
        <f t="shared" si="106"/>
        <v>0</v>
      </c>
      <c r="AW196" s="38">
        <f t="shared" si="107"/>
        <v>0</v>
      </c>
      <c r="AX196" s="38">
        <f t="shared" si="108"/>
        <v>1</v>
      </c>
      <c r="AY196" s="38">
        <f t="shared" si="109"/>
        <v>1</v>
      </c>
      <c r="AZ196" s="38">
        <f t="shared" si="110"/>
        <v>0</v>
      </c>
      <c r="BA196" s="38">
        <f t="shared" si="111"/>
        <v>1</v>
      </c>
      <c r="BB196" s="38">
        <f t="shared" si="112"/>
        <v>1</v>
      </c>
      <c r="BC196" s="38">
        <f t="shared" si="113"/>
        <v>1</v>
      </c>
      <c r="BD196" s="38">
        <f t="shared" si="114"/>
        <v>5</v>
      </c>
      <c r="BE196" s="38"/>
      <c r="BF196" s="38"/>
      <c r="BG196" s="39">
        <f t="shared" si="115"/>
        <v>0.4197744360902255</v>
      </c>
      <c r="BH196" s="39">
        <f t="shared" si="116"/>
        <v>0.49044590817885264</v>
      </c>
      <c r="BI196" s="39">
        <f t="shared" si="117"/>
        <v>0.7003184334135812</v>
      </c>
      <c r="BJ196" s="38"/>
      <c r="BK196" s="38"/>
      <c r="BL196" s="38"/>
      <c r="BM196" s="38">
        <f t="shared" si="118"/>
        <v>0</v>
      </c>
      <c r="BN196" s="38">
        <f t="shared" si="119"/>
        <v>10</v>
      </c>
      <c r="BO196" s="38">
        <f t="shared" si="120"/>
        <v>1</v>
      </c>
      <c r="BP196" s="38">
        <f t="shared" si="121"/>
        <v>1</v>
      </c>
      <c r="BQ196" s="38">
        <f t="shared" si="122"/>
        <v>1</v>
      </c>
      <c r="BR196" s="38">
        <f t="shared" si="123"/>
        <v>1</v>
      </c>
      <c r="BS196" s="38">
        <f t="shared" si="124"/>
        <v>0</v>
      </c>
      <c r="BT196" s="38">
        <f t="shared" si="125"/>
        <v>0</v>
      </c>
      <c r="BU196" s="38">
        <f t="shared" si="126"/>
        <v>5</v>
      </c>
      <c r="BV196" s="40">
        <f t="shared" si="127"/>
        <v>-1</v>
      </c>
      <c r="BW196" s="40">
        <f t="shared" si="128"/>
        <v>5</v>
      </c>
      <c r="BX196" s="40">
        <f t="shared" si="129"/>
        <v>15</v>
      </c>
      <c r="BY196" s="38">
        <f t="shared" si="130"/>
        <v>38</v>
      </c>
      <c r="BZ196" s="37"/>
      <c r="CA196" s="37"/>
      <c r="CB196" s="37"/>
      <c r="CC196" s="37"/>
      <c r="CD196" s="37"/>
      <c r="CE196" s="37"/>
      <c r="CF196" s="37"/>
      <c r="CG196" s="37"/>
      <c r="CH196" s="37">
        <f t="shared" si="131"/>
        <v>1</v>
      </c>
      <c r="CI196" s="38">
        <f t="shared" si="132"/>
        <v>0</v>
      </c>
      <c r="CJ196" s="38">
        <f t="shared" si="133"/>
        <v>19.2</v>
      </c>
      <c r="CR196" s="38">
        <f t="shared" si="134"/>
        <v>0.7486111620497442</v>
      </c>
      <c r="CS196" s="39">
        <f t="shared" si="135"/>
        <v>-10</v>
      </c>
    </row>
    <row r="197" spans="1:97" ht="12.75">
      <c r="A197" s="4" t="s">
        <v>169</v>
      </c>
      <c r="B197" s="4" t="s">
        <v>3</v>
      </c>
      <c r="C197" s="6" t="s">
        <v>170</v>
      </c>
      <c r="D197" s="7" t="s">
        <v>171</v>
      </c>
      <c r="E197" s="4" t="s">
        <v>8</v>
      </c>
      <c r="F197" s="4"/>
      <c r="G197">
        <v>6.3</v>
      </c>
      <c r="R197">
        <v>11.7</v>
      </c>
      <c r="S197">
        <v>3.2</v>
      </c>
      <c r="X197">
        <v>8.2</v>
      </c>
      <c r="Y197">
        <v>12.8</v>
      </c>
      <c r="Z197">
        <v>14.2</v>
      </c>
      <c r="AA197">
        <v>12.7</v>
      </c>
      <c r="AC197" s="38">
        <f t="shared" si="91"/>
        <v>14</v>
      </c>
      <c r="AD197" s="38">
        <f t="shared" si="92"/>
        <v>10.466666666666667</v>
      </c>
      <c r="AE197" s="38"/>
      <c r="AF197" s="38">
        <f t="shared" si="93"/>
        <v>0</v>
      </c>
      <c r="AG197" s="38">
        <f t="shared" si="94"/>
        <v>0</v>
      </c>
      <c r="AH197" s="38">
        <f t="shared" si="95"/>
        <v>0</v>
      </c>
      <c r="AI197" s="38">
        <f t="shared" si="96"/>
        <v>0</v>
      </c>
      <c r="AJ197" s="38"/>
      <c r="AK197" s="38">
        <f t="shared" si="97"/>
        <v>0</v>
      </c>
      <c r="AL197" s="38">
        <f t="shared" si="98"/>
        <v>0</v>
      </c>
      <c r="AM197" s="38">
        <f t="shared" si="99"/>
        <v>0</v>
      </c>
      <c r="AN197" s="38">
        <f t="shared" si="100"/>
        <v>0</v>
      </c>
      <c r="AO197" s="38"/>
      <c r="AP197" s="38">
        <f t="shared" si="101"/>
        <v>0</v>
      </c>
      <c r="AQ197" s="38">
        <f t="shared" si="102"/>
        <v>0</v>
      </c>
      <c r="AR197" s="38">
        <f t="shared" si="103"/>
        <v>0</v>
      </c>
      <c r="AS197" s="38">
        <f t="shared" si="104"/>
        <v>0</v>
      </c>
      <c r="AT197" s="38">
        <f t="shared" si="105"/>
        <v>0</v>
      </c>
      <c r="AU197" s="38"/>
      <c r="AV197" s="38">
        <f t="shared" si="106"/>
      </c>
      <c r="AW197" s="38">
        <f t="shared" si="107"/>
      </c>
      <c r="AX197" s="38">
        <f t="shared" si="108"/>
      </c>
      <c r="AY197" s="38">
        <f t="shared" si="109"/>
      </c>
      <c r="AZ197" s="38">
        <f t="shared" si="110"/>
      </c>
      <c r="BA197" s="38">
        <f t="shared" si="111"/>
        <v>1</v>
      </c>
      <c r="BB197" s="38">
        <f t="shared" si="112"/>
        <v>0</v>
      </c>
      <c r="BC197" s="38">
        <f t="shared" si="113"/>
        <v>0</v>
      </c>
      <c r="BD197" s="38">
        <f t="shared" si="114"/>
        <v>1</v>
      </c>
      <c r="BE197" s="38"/>
      <c r="BF197" s="38"/>
      <c r="BG197" s="39">
        <f t="shared" si="115"/>
        <v>0.6414117647058822</v>
      </c>
      <c r="BH197" s="39">
        <f t="shared" si="116"/>
        <v>0.34761202198573277</v>
      </c>
      <c r="BI197" s="39">
        <f t="shared" si="117"/>
        <v>0.5895863142795402</v>
      </c>
      <c r="BJ197" s="38"/>
      <c r="BK197" s="38"/>
      <c r="BL197" s="38"/>
      <c r="BM197" s="38">
        <f t="shared" si="118"/>
        <v>-28</v>
      </c>
      <c r="BN197" s="38">
        <f t="shared" si="119"/>
        <v>0</v>
      </c>
      <c r="BO197" s="38">
        <f t="shared" si="120"/>
        <v>0</v>
      </c>
      <c r="BP197" s="38">
        <f t="shared" si="121"/>
        <v>0</v>
      </c>
      <c r="BQ197" s="38">
        <f t="shared" si="122"/>
        <v>0</v>
      </c>
      <c r="BR197" s="38">
        <f t="shared" si="123"/>
        <v>0</v>
      </c>
      <c r="BS197" s="38">
        <f t="shared" si="124"/>
        <v>0</v>
      </c>
      <c r="BT197" s="38">
        <f t="shared" si="125"/>
        <v>0</v>
      </c>
      <c r="BU197" s="38">
        <f t="shared" si="126"/>
        <v>1</v>
      </c>
      <c r="BV197" s="40">
        <f t="shared" si="127"/>
        <v>0</v>
      </c>
      <c r="BW197" s="40">
        <f t="shared" si="128"/>
        <v>5</v>
      </c>
      <c r="BX197" s="40">
        <f t="shared" si="129"/>
        <v>10</v>
      </c>
      <c r="BY197" s="38">
        <f t="shared" si="130"/>
        <v>-12</v>
      </c>
      <c r="BZ197" s="37"/>
      <c r="CA197" s="37"/>
      <c r="CB197" s="37"/>
      <c r="CC197" s="37"/>
      <c r="CD197" s="37"/>
      <c r="CE197" s="37"/>
      <c r="CF197" s="37"/>
      <c r="CG197" s="37"/>
      <c r="CH197" s="37">
        <f t="shared" si="131"/>
        <v>1</v>
      </c>
      <c r="CI197" s="38">
        <f t="shared" si="132"/>
        <v>1</v>
      </c>
      <c r="CJ197" s="38">
        <f t="shared" si="133"/>
        <v>13.45</v>
      </c>
      <c r="CR197" s="38">
        <f t="shared" si="134"/>
        <v>0.5895863142795402</v>
      </c>
      <c r="CS197" s="39">
        <f t="shared" si="135"/>
        <v>-10</v>
      </c>
    </row>
    <row r="198" spans="1:97" ht="12.75">
      <c r="A198" s="4" t="s">
        <v>169</v>
      </c>
      <c r="B198" s="4" t="s">
        <v>3</v>
      </c>
      <c r="C198" s="6" t="s">
        <v>170</v>
      </c>
      <c r="D198" s="7" t="s">
        <v>171</v>
      </c>
      <c r="E198" s="4" t="s">
        <v>49</v>
      </c>
      <c r="F198" s="4"/>
      <c r="G198">
        <v>6.3</v>
      </c>
      <c r="H198">
        <v>17.6</v>
      </c>
      <c r="I198">
        <v>9</v>
      </c>
      <c r="J198">
        <v>15.7</v>
      </c>
      <c r="K198">
        <v>12.9</v>
      </c>
      <c r="L198">
        <v>17.8</v>
      </c>
      <c r="M198">
        <v>14.2</v>
      </c>
      <c r="N198">
        <v>13.6</v>
      </c>
      <c r="O198">
        <v>25.2</v>
      </c>
      <c r="P198">
        <v>11.5</v>
      </c>
      <c r="Q198">
        <v>13.2</v>
      </c>
      <c r="R198">
        <v>11.5</v>
      </c>
      <c r="S198">
        <v>12.7</v>
      </c>
      <c r="T198">
        <v>14.5</v>
      </c>
      <c r="U198">
        <v>15.2</v>
      </c>
      <c r="V198">
        <v>17.9</v>
      </c>
      <c r="W198">
        <v>8.1</v>
      </c>
      <c r="X198">
        <v>11.5</v>
      </c>
      <c r="Y198">
        <v>10.8</v>
      </c>
      <c r="Z198">
        <v>11.4</v>
      </c>
      <c r="AA198">
        <v>15</v>
      </c>
      <c r="AC198" s="38">
        <f t="shared" si="91"/>
        <v>0</v>
      </c>
      <c r="AD198" s="38">
        <f t="shared" si="92"/>
        <v>13.964999999999998</v>
      </c>
      <c r="AE198" s="38"/>
      <c r="AF198" s="38">
        <f t="shared" si="93"/>
        <v>0</v>
      </c>
      <c r="AG198" s="38">
        <f t="shared" si="94"/>
        <v>0</v>
      </c>
      <c r="AH198" s="38">
        <f t="shared" si="95"/>
        <v>0</v>
      </c>
      <c r="AI198" s="38">
        <f t="shared" si="96"/>
        <v>0</v>
      </c>
      <c r="AJ198" s="38"/>
      <c r="AK198" s="38">
        <f t="shared" si="97"/>
        <v>0</v>
      </c>
      <c r="AL198" s="38">
        <f t="shared" si="98"/>
        <v>0</v>
      </c>
      <c r="AM198" s="38">
        <f t="shared" si="99"/>
        <v>0</v>
      </c>
      <c r="AN198" s="38">
        <f t="shared" si="100"/>
        <v>0</v>
      </c>
      <c r="AO198" s="38"/>
      <c r="AP198" s="38">
        <f t="shared" si="101"/>
        <v>0</v>
      </c>
      <c r="AQ198" s="38">
        <f t="shared" si="102"/>
        <v>0</v>
      </c>
      <c r="AR198" s="38">
        <f t="shared" si="103"/>
        <v>0</v>
      </c>
      <c r="AS198" s="38">
        <f t="shared" si="104"/>
        <v>0</v>
      </c>
      <c r="AT198" s="38">
        <f t="shared" si="105"/>
        <v>0</v>
      </c>
      <c r="AU198" s="38"/>
      <c r="AV198" s="38">
        <f t="shared" si="106"/>
        <v>1</v>
      </c>
      <c r="AW198" s="38">
        <f t="shared" si="107"/>
        <v>1</v>
      </c>
      <c r="AX198" s="38">
        <f t="shared" si="108"/>
        <v>0</v>
      </c>
      <c r="AY198" s="38">
        <f t="shared" si="109"/>
        <v>1</v>
      </c>
      <c r="AZ198" s="38">
        <f t="shared" si="110"/>
        <v>0</v>
      </c>
      <c r="BA198" s="38">
        <f t="shared" si="111"/>
        <v>1</v>
      </c>
      <c r="BB198" s="38">
        <f t="shared" si="112"/>
        <v>1</v>
      </c>
      <c r="BC198" s="38">
        <f t="shared" si="113"/>
        <v>0</v>
      </c>
      <c r="BD198" s="38">
        <f t="shared" si="114"/>
        <v>5</v>
      </c>
      <c r="BE198" s="38"/>
      <c r="BF198" s="38"/>
      <c r="BG198" s="39">
        <f t="shared" si="115"/>
        <v>-0.16097744360902258</v>
      </c>
      <c r="BH198" s="39">
        <f t="shared" si="116"/>
        <v>0.06314506427443149</v>
      </c>
      <c r="BI198" s="39">
        <f t="shared" si="117"/>
        <v>-0.2512868167541455</v>
      </c>
      <c r="BJ198" s="38"/>
      <c r="BK198" s="38"/>
      <c r="BL198" s="38"/>
      <c r="BM198" s="38">
        <f t="shared" si="118"/>
        <v>0</v>
      </c>
      <c r="BN198" s="38">
        <f t="shared" si="119"/>
        <v>0</v>
      </c>
      <c r="BO198" s="38">
        <f t="shared" si="120"/>
        <v>0</v>
      </c>
      <c r="BP198" s="38">
        <f t="shared" si="121"/>
        <v>0</v>
      </c>
      <c r="BQ198" s="38">
        <f t="shared" si="122"/>
        <v>0</v>
      </c>
      <c r="BR198" s="38">
        <f t="shared" si="123"/>
        <v>0</v>
      </c>
      <c r="BS198" s="38">
        <f t="shared" si="124"/>
        <v>0</v>
      </c>
      <c r="BT198" s="38">
        <f t="shared" si="125"/>
        <v>0</v>
      </c>
      <c r="BU198" s="38">
        <f t="shared" si="126"/>
        <v>5</v>
      </c>
      <c r="BV198" s="40">
        <f t="shared" si="127"/>
        <v>-10</v>
      </c>
      <c r="BW198" s="40">
        <f t="shared" si="128"/>
        <v>0</v>
      </c>
      <c r="BX198" s="40">
        <f t="shared" si="129"/>
        <v>-10</v>
      </c>
      <c r="BY198" s="38">
        <f t="shared" si="130"/>
        <v>-15</v>
      </c>
      <c r="BZ198" s="37"/>
      <c r="CA198" s="37"/>
      <c r="CB198" s="37"/>
      <c r="CC198" s="37"/>
      <c r="CD198" s="37"/>
      <c r="CE198" s="37"/>
      <c r="CF198" s="37"/>
      <c r="CG198" s="37"/>
      <c r="CH198" s="37">
        <f t="shared" si="131"/>
        <v>0</v>
      </c>
      <c r="CI198" s="38">
        <f t="shared" si="132"/>
        <v>0</v>
      </c>
      <c r="CJ198" s="38">
        <f t="shared" si="133"/>
        <v>13.2</v>
      </c>
      <c r="CR198" s="38">
        <f t="shared" si="134"/>
        <v>-0.39243940768602004</v>
      </c>
      <c r="CS198" s="39">
        <f t="shared" si="135"/>
        <v>-10</v>
      </c>
    </row>
    <row r="199" spans="1:97" ht="12.75">
      <c r="A199" s="4" t="s">
        <v>169</v>
      </c>
      <c r="B199" s="4" t="s">
        <v>3</v>
      </c>
      <c r="C199" s="6" t="s">
        <v>176</v>
      </c>
      <c r="D199" s="7" t="s">
        <v>177</v>
      </c>
      <c r="E199" s="4" t="s">
        <v>8</v>
      </c>
      <c r="F199" s="4"/>
      <c r="G199">
        <v>6.3</v>
      </c>
      <c r="H199">
        <v>8.6</v>
      </c>
      <c r="I199">
        <v>17.2</v>
      </c>
      <c r="J199">
        <v>12.6</v>
      </c>
      <c r="K199">
        <v>10.5</v>
      </c>
      <c r="L199">
        <v>12.5</v>
      </c>
      <c r="M199">
        <v>10.5</v>
      </c>
      <c r="N199">
        <v>11.4</v>
      </c>
      <c r="O199">
        <v>13.4</v>
      </c>
      <c r="P199">
        <v>11.7</v>
      </c>
      <c r="Q199">
        <v>1.2</v>
      </c>
      <c r="R199">
        <v>0.9</v>
      </c>
      <c r="X199">
        <v>22.2</v>
      </c>
      <c r="Y199">
        <v>9.6</v>
      </c>
      <c r="Z199">
        <v>15.7</v>
      </c>
      <c r="AA199">
        <v>16.2</v>
      </c>
      <c r="AC199" s="38">
        <f t="shared" si="91"/>
        <v>5</v>
      </c>
      <c r="AD199" s="38">
        <f t="shared" si="92"/>
        <v>11.613333333333333</v>
      </c>
      <c r="AE199" s="38"/>
      <c r="AF199" s="38">
        <f t="shared" si="93"/>
        <v>0</v>
      </c>
      <c r="AG199" s="38">
        <f t="shared" si="94"/>
        <v>0</v>
      </c>
      <c r="AH199" s="38">
        <f t="shared" si="95"/>
        <v>0</v>
      </c>
      <c r="AI199" s="38">
        <f t="shared" si="96"/>
        <v>0</v>
      </c>
      <c r="AJ199" s="38"/>
      <c r="AK199" s="38">
        <f t="shared" si="97"/>
        <v>0</v>
      </c>
      <c r="AL199" s="38">
        <f t="shared" si="98"/>
        <v>0</v>
      </c>
      <c r="AM199" s="38">
        <f t="shared" si="99"/>
        <v>0</v>
      </c>
      <c r="AN199" s="38">
        <f t="shared" si="100"/>
        <v>0</v>
      </c>
      <c r="AO199" s="38"/>
      <c r="AP199" s="38">
        <f t="shared" si="101"/>
        <v>0</v>
      </c>
      <c r="AQ199" s="38">
        <f t="shared" si="102"/>
        <v>0</v>
      </c>
      <c r="AR199" s="38">
        <f t="shared" si="103"/>
        <v>0</v>
      </c>
      <c r="AS199" s="38">
        <f t="shared" si="104"/>
        <v>0</v>
      </c>
      <c r="AT199" s="38">
        <f t="shared" si="105"/>
        <v>0</v>
      </c>
      <c r="AU199" s="38"/>
      <c r="AV199" s="38">
        <f t="shared" si="106"/>
        <v>0</v>
      </c>
      <c r="AW199" s="38">
        <f t="shared" si="107"/>
        <v>0</v>
      </c>
      <c r="AX199" s="38">
        <f t="shared" si="108"/>
        <v>0</v>
      </c>
      <c r="AY199" s="38">
        <f t="shared" si="109"/>
      </c>
      <c r="AZ199" s="38">
        <f t="shared" si="110"/>
      </c>
      <c r="BA199" s="38">
        <f t="shared" si="111"/>
        <v>0</v>
      </c>
      <c r="BB199" s="38">
        <f t="shared" si="112"/>
        <v>1</v>
      </c>
      <c r="BC199" s="38">
        <f t="shared" si="113"/>
        <v>0</v>
      </c>
      <c r="BD199" s="38">
        <f t="shared" si="114"/>
        <v>1</v>
      </c>
      <c r="BE199" s="38"/>
      <c r="BF199" s="38"/>
      <c r="BG199" s="39">
        <f t="shared" si="115"/>
        <v>0.19034883720930232</v>
      </c>
      <c r="BH199" s="39">
        <f t="shared" si="116"/>
        <v>0.04889500891462041</v>
      </c>
      <c r="BI199" s="39">
        <f t="shared" si="117"/>
        <v>0.22112215835284443</v>
      </c>
      <c r="BJ199" s="38"/>
      <c r="BK199" s="38"/>
      <c r="BL199" s="38"/>
      <c r="BM199" s="38">
        <f t="shared" si="118"/>
        <v>-10</v>
      </c>
      <c r="BN199" s="38">
        <f t="shared" si="119"/>
        <v>0</v>
      </c>
      <c r="BO199" s="38">
        <f t="shared" si="120"/>
        <v>0</v>
      </c>
      <c r="BP199" s="38">
        <f t="shared" si="121"/>
        <v>0</v>
      </c>
      <c r="BQ199" s="38">
        <f t="shared" si="122"/>
        <v>0</v>
      </c>
      <c r="BR199" s="38">
        <f t="shared" si="123"/>
        <v>0</v>
      </c>
      <c r="BS199" s="38">
        <f t="shared" si="124"/>
        <v>0</v>
      </c>
      <c r="BT199" s="38">
        <f t="shared" si="125"/>
        <v>0</v>
      </c>
      <c r="BU199" s="38">
        <f t="shared" si="126"/>
        <v>1</v>
      </c>
      <c r="BV199" s="40">
        <f t="shared" si="127"/>
        <v>0</v>
      </c>
      <c r="BW199" s="40">
        <f t="shared" si="128"/>
        <v>0</v>
      </c>
      <c r="BX199" s="40">
        <f t="shared" si="129"/>
        <v>0</v>
      </c>
      <c r="BY199" s="38">
        <f t="shared" si="130"/>
        <v>-9</v>
      </c>
      <c r="BZ199" s="37"/>
      <c r="CA199" s="37"/>
      <c r="CB199" s="37"/>
      <c r="CC199" s="37"/>
      <c r="CD199" s="37"/>
      <c r="CE199" s="37"/>
      <c r="CF199" s="37"/>
      <c r="CG199" s="37"/>
      <c r="CH199" s="37">
        <f t="shared" si="131"/>
        <v>1</v>
      </c>
      <c r="CI199" s="38">
        <f t="shared" si="132"/>
        <v>0</v>
      </c>
      <c r="CJ199" s="38">
        <f t="shared" si="133"/>
        <v>15.95</v>
      </c>
      <c r="CR199" s="38">
        <f t="shared" si="134"/>
        <v>0.37966357286359226</v>
      </c>
      <c r="CS199" s="39">
        <f t="shared" si="135"/>
        <v>-10</v>
      </c>
    </row>
    <row r="200" spans="1:97" ht="12.75">
      <c r="A200" s="4" t="s">
        <v>169</v>
      </c>
      <c r="B200" s="4" t="s">
        <v>3</v>
      </c>
      <c r="C200" s="6" t="s">
        <v>176</v>
      </c>
      <c r="D200" s="7" t="s">
        <v>177</v>
      </c>
      <c r="E200" s="4" t="s">
        <v>49</v>
      </c>
      <c r="F200" s="4"/>
      <c r="G200">
        <v>6.3</v>
      </c>
      <c r="H200">
        <v>14.9</v>
      </c>
      <c r="I200">
        <v>11.7</v>
      </c>
      <c r="J200">
        <v>12.6</v>
      </c>
      <c r="K200">
        <v>15.9</v>
      </c>
      <c r="L200">
        <v>8.5</v>
      </c>
      <c r="M200">
        <v>10.8</v>
      </c>
      <c r="N200">
        <v>13.3</v>
      </c>
      <c r="O200">
        <v>10.4</v>
      </c>
      <c r="P200">
        <v>14.1</v>
      </c>
      <c r="Q200">
        <v>9.8</v>
      </c>
      <c r="R200">
        <v>15.6</v>
      </c>
      <c r="S200">
        <v>14</v>
      </c>
      <c r="T200">
        <v>13.5</v>
      </c>
      <c r="U200">
        <v>7.5</v>
      </c>
      <c r="V200">
        <v>18.9</v>
      </c>
      <c r="W200">
        <v>14.5</v>
      </c>
      <c r="X200">
        <v>15.1</v>
      </c>
      <c r="Y200">
        <v>17.3</v>
      </c>
      <c r="Z200">
        <v>17.4</v>
      </c>
      <c r="AA200">
        <v>18.5</v>
      </c>
      <c r="AC200" s="38">
        <f t="shared" si="91"/>
        <v>0</v>
      </c>
      <c r="AD200" s="38">
        <f t="shared" si="92"/>
        <v>13.715</v>
      </c>
      <c r="AE200" s="38"/>
      <c r="AF200" s="38">
        <f t="shared" si="93"/>
        <v>5</v>
      </c>
      <c r="AG200" s="38">
        <f t="shared" si="94"/>
        <v>0</v>
      </c>
      <c r="AH200" s="38">
        <f t="shared" si="95"/>
        <v>5</v>
      </c>
      <c r="AI200" s="38">
        <f t="shared" si="96"/>
        <v>10</v>
      </c>
      <c r="AJ200" s="38"/>
      <c r="AK200" s="38">
        <f t="shared" si="97"/>
        <v>0</v>
      </c>
      <c r="AL200" s="38">
        <f t="shared" si="98"/>
        <v>0</v>
      </c>
      <c r="AM200" s="38">
        <f t="shared" si="99"/>
        <v>0</v>
      </c>
      <c r="AN200" s="38">
        <f t="shared" si="100"/>
        <v>0</v>
      </c>
      <c r="AO200" s="38"/>
      <c r="AP200" s="38">
        <f t="shared" si="101"/>
        <v>1</v>
      </c>
      <c r="AQ200" s="38">
        <f t="shared" si="102"/>
        <v>0</v>
      </c>
      <c r="AR200" s="38">
        <f t="shared" si="103"/>
        <v>0</v>
      </c>
      <c r="AS200" s="38">
        <f t="shared" si="104"/>
        <v>0</v>
      </c>
      <c r="AT200" s="38">
        <f t="shared" si="105"/>
        <v>0</v>
      </c>
      <c r="AU200" s="38"/>
      <c r="AV200" s="38">
        <f t="shared" si="106"/>
        <v>0</v>
      </c>
      <c r="AW200" s="38">
        <f t="shared" si="107"/>
        <v>0</v>
      </c>
      <c r="AX200" s="38">
        <f t="shared" si="108"/>
        <v>1</v>
      </c>
      <c r="AY200" s="38">
        <f t="shared" si="109"/>
        <v>1</v>
      </c>
      <c r="AZ200" s="38">
        <f t="shared" si="110"/>
        <v>1</v>
      </c>
      <c r="BA200" s="38">
        <f t="shared" si="111"/>
        <v>1</v>
      </c>
      <c r="BB200" s="38">
        <f t="shared" si="112"/>
        <v>1</v>
      </c>
      <c r="BC200" s="38">
        <f t="shared" si="113"/>
        <v>0</v>
      </c>
      <c r="BD200" s="38">
        <f t="shared" si="114"/>
        <v>5</v>
      </c>
      <c r="BE200" s="38"/>
      <c r="BF200" s="38"/>
      <c r="BG200" s="39">
        <f t="shared" si="115"/>
        <v>0.259172932330827</v>
      </c>
      <c r="BH200" s="39">
        <f t="shared" si="116"/>
        <v>0.22922710734952065</v>
      </c>
      <c r="BI200" s="39">
        <f t="shared" si="117"/>
        <v>0.4787766779507129</v>
      </c>
      <c r="BJ200" s="38"/>
      <c r="BK200" s="38"/>
      <c r="BL200" s="38"/>
      <c r="BM200" s="38">
        <f t="shared" si="118"/>
        <v>0</v>
      </c>
      <c r="BN200" s="38">
        <f t="shared" si="119"/>
        <v>10</v>
      </c>
      <c r="BO200" s="38">
        <f t="shared" si="120"/>
        <v>0</v>
      </c>
      <c r="BP200" s="38">
        <f t="shared" si="121"/>
        <v>1</v>
      </c>
      <c r="BQ200" s="38">
        <f t="shared" si="122"/>
        <v>0</v>
      </c>
      <c r="BR200" s="38">
        <f t="shared" si="123"/>
        <v>0</v>
      </c>
      <c r="BS200" s="38">
        <f t="shared" si="124"/>
        <v>0</v>
      </c>
      <c r="BT200" s="38">
        <f t="shared" si="125"/>
        <v>0</v>
      </c>
      <c r="BU200" s="38">
        <f t="shared" si="126"/>
        <v>5</v>
      </c>
      <c r="BV200" s="40">
        <f t="shared" si="127"/>
        <v>-1</v>
      </c>
      <c r="BW200" s="40">
        <f t="shared" si="128"/>
        <v>0</v>
      </c>
      <c r="BX200" s="40">
        <f t="shared" si="129"/>
        <v>5</v>
      </c>
      <c r="BY200" s="38">
        <f t="shared" si="130"/>
        <v>20</v>
      </c>
      <c r="BZ200" s="37"/>
      <c r="CA200" s="37"/>
      <c r="CB200" s="37"/>
      <c r="CC200" s="37"/>
      <c r="CD200" s="37"/>
      <c r="CE200" s="37"/>
      <c r="CF200" s="37"/>
      <c r="CG200" s="37"/>
      <c r="CH200" s="37">
        <f t="shared" si="131"/>
        <v>1</v>
      </c>
      <c r="CI200" s="38">
        <f t="shared" si="132"/>
        <v>0</v>
      </c>
      <c r="CJ200" s="38">
        <f t="shared" si="133"/>
        <v>17.95</v>
      </c>
      <c r="CR200" s="38">
        <f t="shared" si="134"/>
        <v>0.6920353756801498</v>
      </c>
      <c r="CS200" s="39">
        <f t="shared" si="135"/>
        <v>-10</v>
      </c>
    </row>
    <row r="201" spans="1:97" ht="12.75">
      <c r="A201" s="4" t="s">
        <v>178</v>
      </c>
      <c r="B201" s="4" t="s">
        <v>2</v>
      </c>
      <c r="C201" s="6" t="s">
        <v>566</v>
      </c>
      <c r="D201" s="7"/>
      <c r="E201" s="4" t="s">
        <v>8</v>
      </c>
      <c r="F201" s="4"/>
      <c r="G201">
        <v>6.3</v>
      </c>
      <c r="H201">
        <v>1.5</v>
      </c>
      <c r="I201">
        <v>16.6</v>
      </c>
      <c r="J201">
        <v>14</v>
      </c>
      <c r="K201">
        <v>13.2</v>
      </c>
      <c r="L201">
        <v>18.1</v>
      </c>
      <c r="M201">
        <v>16.4</v>
      </c>
      <c r="N201">
        <v>15.2</v>
      </c>
      <c r="O201">
        <v>14.6</v>
      </c>
      <c r="P201">
        <v>15.1</v>
      </c>
      <c r="Q201">
        <v>17.4</v>
      </c>
      <c r="R201">
        <v>12.5</v>
      </c>
      <c r="S201">
        <v>12.1</v>
      </c>
      <c r="T201">
        <v>11.1</v>
      </c>
      <c r="U201">
        <v>10.5</v>
      </c>
      <c r="V201">
        <v>10</v>
      </c>
      <c r="W201">
        <v>15</v>
      </c>
      <c r="X201">
        <v>13.8</v>
      </c>
      <c r="Y201">
        <v>13.7</v>
      </c>
      <c r="Z201">
        <v>12.7</v>
      </c>
      <c r="AA201">
        <v>11.6</v>
      </c>
      <c r="AC201" s="38">
        <f t="shared" si="91"/>
        <v>0</v>
      </c>
      <c r="AD201" s="38">
        <f t="shared" si="92"/>
        <v>13.254999999999999</v>
      </c>
      <c r="AE201" s="38"/>
      <c r="AF201" s="38">
        <f t="shared" si="93"/>
        <v>0</v>
      </c>
      <c r="AG201" s="38">
        <f t="shared" si="94"/>
        <v>0</v>
      </c>
      <c r="AH201" s="38">
        <f t="shared" si="95"/>
        <v>0</v>
      </c>
      <c r="AI201" s="38">
        <f t="shared" si="96"/>
        <v>0</v>
      </c>
      <c r="AJ201" s="38"/>
      <c r="AK201" s="38">
        <f t="shared" si="97"/>
        <v>0</v>
      </c>
      <c r="AL201" s="38">
        <f t="shared" si="98"/>
        <v>0</v>
      </c>
      <c r="AM201" s="38">
        <f t="shared" si="99"/>
        <v>0</v>
      </c>
      <c r="AN201" s="38">
        <f t="shared" si="100"/>
        <v>0</v>
      </c>
      <c r="AO201" s="38"/>
      <c r="AP201" s="38">
        <f t="shared" si="101"/>
        <v>0</v>
      </c>
      <c r="AQ201" s="38">
        <f t="shared" si="102"/>
        <v>0</v>
      </c>
      <c r="AR201" s="38">
        <f t="shared" si="103"/>
        <v>0</v>
      </c>
      <c r="AS201" s="38">
        <f t="shared" si="104"/>
        <v>0</v>
      </c>
      <c r="AT201" s="38">
        <f t="shared" si="105"/>
        <v>0</v>
      </c>
      <c r="AU201" s="38"/>
      <c r="AV201" s="38">
        <f t="shared" si="106"/>
        <v>1</v>
      </c>
      <c r="AW201" s="38">
        <f t="shared" si="107"/>
        <v>0</v>
      </c>
      <c r="AX201" s="38">
        <f t="shared" si="108"/>
        <v>0</v>
      </c>
      <c r="AY201" s="38">
        <f t="shared" si="109"/>
        <v>0</v>
      </c>
      <c r="AZ201" s="38">
        <f t="shared" si="110"/>
        <v>1</v>
      </c>
      <c r="BA201" s="38">
        <f t="shared" si="111"/>
        <v>0</v>
      </c>
      <c r="BB201" s="38">
        <f t="shared" si="112"/>
        <v>0</v>
      </c>
      <c r="BC201" s="38">
        <f t="shared" si="113"/>
        <v>0</v>
      </c>
      <c r="BD201" s="38">
        <f t="shared" si="114"/>
        <v>2</v>
      </c>
      <c r="BE201" s="38"/>
      <c r="BF201" s="38"/>
      <c r="BG201" s="39">
        <f t="shared" si="115"/>
        <v>-0.02037593984962408</v>
      </c>
      <c r="BH201" s="39">
        <f t="shared" si="116"/>
        <v>0.0011466197029455462</v>
      </c>
      <c r="BI201" s="39">
        <f t="shared" si="117"/>
        <v>-0.033861773476082824</v>
      </c>
      <c r="BJ201" s="38"/>
      <c r="BK201" s="38"/>
      <c r="BL201" s="38"/>
      <c r="BM201" s="38">
        <f t="shared" si="118"/>
        <v>0</v>
      </c>
      <c r="BN201" s="38">
        <f t="shared" si="119"/>
        <v>0</v>
      </c>
      <c r="BO201" s="38">
        <f t="shared" si="120"/>
        <v>0</v>
      </c>
      <c r="BP201" s="38">
        <f t="shared" si="121"/>
        <v>0</v>
      </c>
      <c r="BQ201" s="38">
        <f t="shared" si="122"/>
        <v>0</v>
      </c>
      <c r="BR201" s="38">
        <f t="shared" si="123"/>
        <v>0</v>
      </c>
      <c r="BS201" s="38">
        <f t="shared" si="124"/>
        <v>0</v>
      </c>
      <c r="BT201" s="38">
        <f t="shared" si="125"/>
        <v>0</v>
      </c>
      <c r="BU201" s="38">
        <f t="shared" si="126"/>
        <v>2</v>
      </c>
      <c r="BV201" s="40">
        <f t="shared" si="127"/>
        <v>-10</v>
      </c>
      <c r="BW201" s="40">
        <f t="shared" si="128"/>
        <v>0</v>
      </c>
      <c r="BX201" s="40">
        <f t="shared" si="129"/>
        <v>-10</v>
      </c>
      <c r="BY201" s="38">
        <f t="shared" si="130"/>
        <v>-18</v>
      </c>
      <c r="BZ201" s="37"/>
      <c r="CA201" s="37"/>
      <c r="CB201" s="37"/>
      <c r="CC201" s="37"/>
      <c r="CD201" s="37"/>
      <c r="CE201" s="37"/>
      <c r="CF201" s="37"/>
      <c r="CG201" s="37"/>
      <c r="CH201" s="37">
        <f t="shared" si="131"/>
        <v>0</v>
      </c>
      <c r="CI201" s="38">
        <f t="shared" si="132"/>
        <v>0</v>
      </c>
      <c r="CJ201" s="38">
        <f t="shared" si="133"/>
        <v>12.149999999999999</v>
      </c>
      <c r="CR201" s="38">
        <f t="shared" si="134"/>
        <v>-0.6216440358151518</v>
      </c>
      <c r="CS201" s="39">
        <f t="shared" si="135"/>
        <v>-10</v>
      </c>
    </row>
    <row r="202" spans="1:97" ht="12.75">
      <c r="A202" s="4" t="s">
        <v>178</v>
      </c>
      <c r="B202" s="4" t="s">
        <v>2</v>
      </c>
      <c r="C202" s="6" t="s">
        <v>566</v>
      </c>
      <c r="D202" s="7"/>
      <c r="E202" s="4" t="s">
        <v>49</v>
      </c>
      <c r="F202" s="4"/>
      <c r="G202">
        <v>6.3</v>
      </c>
      <c r="H202">
        <v>11.9</v>
      </c>
      <c r="I202">
        <v>19.8</v>
      </c>
      <c r="J202">
        <v>14.4</v>
      </c>
      <c r="K202">
        <v>15.6</v>
      </c>
      <c r="L202">
        <v>19.7</v>
      </c>
      <c r="M202">
        <v>15.1</v>
      </c>
      <c r="N202">
        <v>17.9</v>
      </c>
      <c r="O202">
        <v>16.3</v>
      </c>
      <c r="P202">
        <v>13.7</v>
      </c>
      <c r="Q202">
        <v>13.6</v>
      </c>
      <c r="R202">
        <v>14.8</v>
      </c>
      <c r="S202">
        <v>13.2</v>
      </c>
      <c r="T202">
        <v>11.2</v>
      </c>
      <c r="U202">
        <v>12.8</v>
      </c>
      <c r="V202">
        <v>10.6</v>
      </c>
      <c r="W202">
        <v>13.3</v>
      </c>
      <c r="X202">
        <v>12.9</v>
      </c>
      <c r="Y202">
        <v>12.1</v>
      </c>
      <c r="Z202">
        <v>10.4</v>
      </c>
      <c r="AA202">
        <v>12</v>
      </c>
      <c r="AC202" s="38">
        <f t="shared" si="91"/>
        <v>0</v>
      </c>
      <c r="AD202" s="38">
        <f t="shared" si="92"/>
        <v>14.065000000000001</v>
      </c>
      <c r="AE202" s="38"/>
      <c r="AF202" s="38">
        <f t="shared" si="93"/>
        <v>0</v>
      </c>
      <c r="AG202" s="38">
        <f t="shared" si="94"/>
        <v>0</v>
      </c>
      <c r="AH202" s="38">
        <f t="shared" si="95"/>
        <v>0</v>
      </c>
      <c r="AI202" s="38">
        <f t="shared" si="96"/>
        <v>0</v>
      </c>
      <c r="AJ202" s="38"/>
      <c r="AK202" s="38">
        <f t="shared" si="97"/>
        <v>0</v>
      </c>
      <c r="AL202" s="38">
        <f t="shared" si="98"/>
        <v>0</v>
      </c>
      <c r="AM202" s="38">
        <f t="shared" si="99"/>
        <v>0</v>
      </c>
      <c r="AN202" s="38">
        <f t="shared" si="100"/>
        <v>0</v>
      </c>
      <c r="AO202" s="38"/>
      <c r="AP202" s="38">
        <f t="shared" si="101"/>
        <v>0</v>
      </c>
      <c r="AQ202" s="38">
        <f t="shared" si="102"/>
        <v>0</v>
      </c>
      <c r="AR202" s="38">
        <f t="shared" si="103"/>
        <v>0</v>
      </c>
      <c r="AS202" s="38">
        <f t="shared" si="104"/>
        <v>0</v>
      </c>
      <c r="AT202" s="38">
        <f t="shared" si="105"/>
        <v>0</v>
      </c>
      <c r="AU202" s="38"/>
      <c r="AV202" s="38">
        <f t="shared" si="106"/>
        <v>1</v>
      </c>
      <c r="AW202" s="38">
        <f t="shared" si="107"/>
        <v>0</v>
      </c>
      <c r="AX202" s="38">
        <f t="shared" si="108"/>
        <v>0</v>
      </c>
      <c r="AY202" s="38">
        <f t="shared" si="109"/>
        <v>0</v>
      </c>
      <c r="AZ202" s="38">
        <f t="shared" si="110"/>
        <v>1</v>
      </c>
      <c r="BA202" s="38">
        <f t="shared" si="111"/>
        <v>0</v>
      </c>
      <c r="BB202" s="38">
        <f t="shared" si="112"/>
        <v>0</v>
      </c>
      <c r="BC202" s="38">
        <f t="shared" si="113"/>
        <v>0</v>
      </c>
      <c r="BD202" s="38">
        <f t="shared" si="114"/>
        <v>2</v>
      </c>
      <c r="BE202" s="38"/>
      <c r="BF202" s="38"/>
      <c r="BG202" s="39">
        <f t="shared" si="115"/>
        <v>-0.30067669172932326</v>
      </c>
      <c r="BH202" s="39">
        <f t="shared" si="116"/>
        <v>0.4308911597613209</v>
      </c>
      <c r="BI202" s="39">
        <f t="shared" si="117"/>
        <v>-0.656423003680798</v>
      </c>
      <c r="BJ202" s="38"/>
      <c r="BK202" s="38"/>
      <c r="BL202" s="38"/>
      <c r="BM202" s="38">
        <f t="shared" si="118"/>
        <v>0</v>
      </c>
      <c r="BN202" s="38">
        <f t="shared" si="119"/>
        <v>0</v>
      </c>
      <c r="BO202" s="38">
        <f t="shared" si="120"/>
        <v>0</v>
      </c>
      <c r="BP202" s="38">
        <f t="shared" si="121"/>
        <v>0</v>
      </c>
      <c r="BQ202" s="38">
        <f t="shared" si="122"/>
        <v>0</v>
      </c>
      <c r="BR202" s="38">
        <f t="shared" si="123"/>
        <v>0</v>
      </c>
      <c r="BS202" s="38">
        <f t="shared" si="124"/>
        <v>0</v>
      </c>
      <c r="BT202" s="38">
        <f t="shared" si="125"/>
        <v>0</v>
      </c>
      <c r="BU202" s="38">
        <f t="shared" si="126"/>
        <v>2</v>
      </c>
      <c r="BV202" s="40">
        <f t="shared" si="127"/>
        <v>-10</v>
      </c>
      <c r="BW202" s="40">
        <f t="shared" si="128"/>
        <v>5</v>
      </c>
      <c r="BX202" s="40">
        <f t="shared" si="129"/>
        <v>-10</v>
      </c>
      <c r="BY202" s="38">
        <f t="shared" si="130"/>
        <v>-13</v>
      </c>
      <c r="BZ202" s="37"/>
      <c r="CA202" s="37"/>
      <c r="CB202" s="37"/>
      <c r="CC202" s="37"/>
      <c r="CD202" s="37"/>
      <c r="CE202" s="37"/>
      <c r="CF202" s="37"/>
      <c r="CG202" s="37"/>
      <c r="CH202" s="37">
        <f t="shared" si="131"/>
        <v>0</v>
      </c>
      <c r="CI202" s="38">
        <f t="shared" si="132"/>
        <v>0</v>
      </c>
      <c r="CJ202" s="38">
        <f t="shared" si="133"/>
        <v>11.2</v>
      </c>
      <c r="CR202" s="38">
        <f t="shared" si="134"/>
        <v>-0.8145219602336917</v>
      </c>
      <c r="CS202" s="39">
        <f t="shared" si="135"/>
        <v>-10</v>
      </c>
    </row>
    <row r="203" spans="1:97" ht="12.75">
      <c r="A203" s="4" t="s">
        <v>178</v>
      </c>
      <c r="B203" s="4" t="s">
        <v>2</v>
      </c>
      <c r="C203" s="6" t="s">
        <v>567</v>
      </c>
      <c r="D203" s="7"/>
      <c r="E203" s="4" t="s">
        <v>8</v>
      </c>
      <c r="F203" s="4"/>
      <c r="G203">
        <v>6.3</v>
      </c>
      <c r="H203">
        <v>1.5</v>
      </c>
      <c r="I203">
        <v>19.6</v>
      </c>
      <c r="J203">
        <v>14.4</v>
      </c>
      <c r="K203">
        <v>17.1</v>
      </c>
      <c r="L203">
        <v>16.6</v>
      </c>
      <c r="M203">
        <v>13.8</v>
      </c>
      <c r="N203">
        <v>15.8</v>
      </c>
      <c r="O203">
        <v>17.7</v>
      </c>
      <c r="P203">
        <v>11.3</v>
      </c>
      <c r="Q203">
        <v>14.9</v>
      </c>
      <c r="R203">
        <v>17.3</v>
      </c>
      <c r="S203">
        <v>10.8</v>
      </c>
      <c r="T203">
        <v>13.3</v>
      </c>
      <c r="U203">
        <v>11.7</v>
      </c>
      <c r="V203">
        <v>10.3</v>
      </c>
      <c r="W203">
        <v>10.7</v>
      </c>
      <c r="X203">
        <v>14.8</v>
      </c>
      <c r="Y203">
        <v>14.7</v>
      </c>
      <c r="Z203">
        <v>13.3</v>
      </c>
      <c r="AA203">
        <v>11.4</v>
      </c>
      <c r="AC203" s="38">
        <f t="shared" si="91"/>
        <v>0</v>
      </c>
      <c r="AD203" s="38">
        <f t="shared" si="92"/>
        <v>13.55</v>
      </c>
      <c r="AE203" s="38"/>
      <c r="AF203" s="38">
        <f t="shared" si="93"/>
        <v>0</v>
      </c>
      <c r="AG203" s="38">
        <f t="shared" si="94"/>
        <v>0</v>
      </c>
      <c r="AH203" s="38">
        <f t="shared" si="95"/>
        <v>0</v>
      </c>
      <c r="AI203" s="38">
        <f t="shared" si="96"/>
        <v>0</v>
      </c>
      <c r="AJ203" s="38"/>
      <c r="AK203" s="38">
        <f t="shared" si="97"/>
        <v>0</v>
      </c>
      <c r="AL203" s="38">
        <f t="shared" si="98"/>
        <v>0</v>
      </c>
      <c r="AM203" s="38">
        <f t="shared" si="99"/>
        <v>0</v>
      </c>
      <c r="AN203" s="38">
        <f t="shared" si="100"/>
        <v>0</v>
      </c>
      <c r="AO203" s="38"/>
      <c r="AP203" s="38">
        <f t="shared" si="101"/>
        <v>0</v>
      </c>
      <c r="AQ203" s="38">
        <f t="shared" si="102"/>
        <v>0</v>
      </c>
      <c r="AR203" s="38">
        <f t="shared" si="103"/>
        <v>0</v>
      </c>
      <c r="AS203" s="38">
        <f t="shared" si="104"/>
        <v>0</v>
      </c>
      <c r="AT203" s="38">
        <f t="shared" si="105"/>
        <v>0</v>
      </c>
      <c r="AU203" s="38"/>
      <c r="AV203" s="38">
        <f t="shared" si="106"/>
        <v>1</v>
      </c>
      <c r="AW203" s="38">
        <f t="shared" si="107"/>
        <v>0</v>
      </c>
      <c r="AX203" s="38">
        <f t="shared" si="108"/>
        <v>0</v>
      </c>
      <c r="AY203" s="38">
        <f t="shared" si="109"/>
        <v>0</v>
      </c>
      <c r="AZ203" s="38">
        <f t="shared" si="110"/>
        <v>1</v>
      </c>
      <c r="BA203" s="38">
        <f t="shared" si="111"/>
        <v>0</v>
      </c>
      <c r="BB203" s="38">
        <f t="shared" si="112"/>
        <v>0</v>
      </c>
      <c r="BC203" s="38">
        <f t="shared" si="113"/>
        <v>0</v>
      </c>
      <c r="BD203" s="38">
        <f t="shared" si="114"/>
        <v>2</v>
      </c>
      <c r="BE203" s="38"/>
      <c r="BF203" s="38"/>
      <c r="BG203" s="39">
        <f t="shared" si="115"/>
        <v>-0.06812030075187973</v>
      </c>
      <c r="BH203" s="39">
        <f t="shared" si="116"/>
        <v>0.010826402919202028</v>
      </c>
      <c r="BI203" s="39">
        <f t="shared" si="117"/>
        <v>-0.10405000201442587</v>
      </c>
      <c r="BJ203" s="38"/>
      <c r="BK203" s="38"/>
      <c r="BL203" s="38"/>
      <c r="BM203" s="38">
        <f t="shared" si="118"/>
        <v>0</v>
      </c>
      <c r="BN203" s="38">
        <f t="shared" si="119"/>
        <v>0</v>
      </c>
      <c r="BO203" s="38">
        <f t="shared" si="120"/>
        <v>0</v>
      </c>
      <c r="BP203" s="38">
        <f t="shared" si="121"/>
        <v>0</v>
      </c>
      <c r="BQ203" s="38">
        <f t="shared" si="122"/>
        <v>0</v>
      </c>
      <c r="BR203" s="38">
        <f t="shared" si="123"/>
        <v>0</v>
      </c>
      <c r="BS203" s="38">
        <f t="shared" si="124"/>
        <v>0</v>
      </c>
      <c r="BT203" s="38">
        <f t="shared" si="125"/>
        <v>0</v>
      </c>
      <c r="BU203" s="38">
        <f t="shared" si="126"/>
        <v>2</v>
      </c>
      <c r="BV203" s="40">
        <f t="shared" si="127"/>
        <v>-10</v>
      </c>
      <c r="BW203" s="40">
        <f t="shared" si="128"/>
        <v>0</v>
      </c>
      <c r="BX203" s="40">
        <f t="shared" si="129"/>
        <v>-10</v>
      </c>
      <c r="BY203" s="38">
        <f t="shared" si="130"/>
        <v>-18</v>
      </c>
      <c r="BZ203" s="37"/>
      <c r="CA203" s="37"/>
      <c r="CB203" s="37"/>
      <c r="CC203" s="37"/>
      <c r="CD203" s="37"/>
      <c r="CE203" s="37"/>
      <c r="CF203" s="37"/>
      <c r="CG203" s="37"/>
      <c r="CH203" s="37">
        <f t="shared" si="131"/>
        <v>0</v>
      </c>
      <c r="CI203" s="38">
        <f t="shared" si="132"/>
        <v>0</v>
      </c>
      <c r="CJ203" s="38">
        <f t="shared" si="133"/>
        <v>12.350000000000001</v>
      </c>
      <c r="CR203" s="38">
        <f t="shared" si="134"/>
        <v>-0.47001386128337</v>
      </c>
      <c r="CS203" s="39">
        <f t="shared" si="135"/>
        <v>-10</v>
      </c>
    </row>
    <row r="204" spans="1:97" ht="12.75">
      <c r="A204" s="4" t="s">
        <v>178</v>
      </c>
      <c r="B204" s="4" t="s">
        <v>2</v>
      </c>
      <c r="C204" s="6" t="s">
        <v>567</v>
      </c>
      <c r="D204" s="7"/>
      <c r="E204" s="4" t="s">
        <v>49</v>
      </c>
      <c r="F204" s="4"/>
      <c r="G204">
        <v>6.3</v>
      </c>
      <c r="H204">
        <v>12.2</v>
      </c>
      <c r="I204">
        <v>17.2</v>
      </c>
      <c r="J204">
        <v>15.4</v>
      </c>
      <c r="K204">
        <v>21.5</v>
      </c>
      <c r="L204">
        <v>11.5</v>
      </c>
      <c r="M204">
        <v>17.5</v>
      </c>
      <c r="N204">
        <v>15.6</v>
      </c>
      <c r="O204">
        <v>14.6</v>
      </c>
      <c r="P204">
        <v>14.8</v>
      </c>
      <c r="Q204">
        <v>14.2</v>
      </c>
      <c r="R204">
        <v>14.8</v>
      </c>
      <c r="S204">
        <v>14.6</v>
      </c>
      <c r="T204">
        <v>10.6</v>
      </c>
      <c r="U204">
        <v>13.3</v>
      </c>
      <c r="V204">
        <v>10.3</v>
      </c>
      <c r="W204">
        <v>11.3</v>
      </c>
      <c r="X204">
        <v>13</v>
      </c>
      <c r="Y204">
        <v>13.3</v>
      </c>
      <c r="Z204">
        <v>15.2</v>
      </c>
      <c r="AA204">
        <v>9.4</v>
      </c>
      <c r="AC204" s="38">
        <f t="shared" si="91"/>
        <v>0</v>
      </c>
      <c r="AD204" s="38">
        <f t="shared" si="92"/>
        <v>14.015</v>
      </c>
      <c r="AE204" s="38"/>
      <c r="AF204" s="38">
        <f t="shared" si="93"/>
        <v>0</v>
      </c>
      <c r="AG204" s="38">
        <f t="shared" si="94"/>
        <v>0</v>
      </c>
      <c r="AH204" s="38">
        <f t="shared" si="95"/>
        <v>0</v>
      </c>
      <c r="AI204" s="38">
        <f t="shared" si="96"/>
        <v>0</v>
      </c>
      <c r="AJ204" s="38"/>
      <c r="AK204" s="38">
        <f t="shared" si="97"/>
        <v>0</v>
      </c>
      <c r="AL204" s="38">
        <f t="shared" si="98"/>
        <v>0</v>
      </c>
      <c r="AM204" s="38">
        <f t="shared" si="99"/>
        <v>0</v>
      </c>
      <c r="AN204" s="38">
        <f t="shared" si="100"/>
        <v>0</v>
      </c>
      <c r="AO204" s="38"/>
      <c r="AP204" s="38">
        <f t="shared" si="101"/>
        <v>0</v>
      </c>
      <c r="AQ204" s="38">
        <f t="shared" si="102"/>
        <v>0</v>
      </c>
      <c r="AR204" s="38">
        <f t="shared" si="103"/>
        <v>0</v>
      </c>
      <c r="AS204" s="38">
        <f t="shared" si="104"/>
        <v>0</v>
      </c>
      <c r="AT204" s="38">
        <f t="shared" si="105"/>
        <v>0</v>
      </c>
      <c r="AU204" s="38"/>
      <c r="AV204" s="38">
        <f t="shared" si="106"/>
        <v>0</v>
      </c>
      <c r="AW204" s="38">
        <f t="shared" si="107"/>
        <v>0</v>
      </c>
      <c r="AX204" s="38">
        <f t="shared" si="108"/>
        <v>0</v>
      </c>
      <c r="AY204" s="38">
        <f t="shared" si="109"/>
        <v>0</v>
      </c>
      <c r="AZ204" s="38">
        <f t="shared" si="110"/>
        <v>1</v>
      </c>
      <c r="BA204" s="38">
        <f t="shared" si="111"/>
        <v>1</v>
      </c>
      <c r="BB204" s="38">
        <f t="shared" si="112"/>
        <v>0</v>
      </c>
      <c r="BC204" s="38">
        <f t="shared" si="113"/>
        <v>0</v>
      </c>
      <c r="BD204" s="38">
        <f t="shared" si="114"/>
        <v>2</v>
      </c>
      <c r="BE204" s="38"/>
      <c r="BF204" s="38"/>
      <c r="BG204" s="39">
        <f t="shared" si="115"/>
        <v>-0.24984962406015035</v>
      </c>
      <c r="BH204" s="39">
        <f t="shared" si="116"/>
        <v>0.27327855171533594</v>
      </c>
      <c r="BI204" s="39">
        <f t="shared" si="117"/>
        <v>-0.5227605108606961</v>
      </c>
      <c r="BJ204" s="38"/>
      <c r="BK204" s="38"/>
      <c r="BL204" s="38"/>
      <c r="BM204" s="38">
        <f t="shared" si="118"/>
        <v>0</v>
      </c>
      <c r="BN204" s="38">
        <f t="shared" si="119"/>
        <v>0</v>
      </c>
      <c r="BO204" s="38">
        <f t="shared" si="120"/>
        <v>0</v>
      </c>
      <c r="BP204" s="38">
        <f t="shared" si="121"/>
        <v>0</v>
      </c>
      <c r="BQ204" s="38">
        <f t="shared" si="122"/>
        <v>0</v>
      </c>
      <c r="BR204" s="38">
        <f t="shared" si="123"/>
        <v>0</v>
      </c>
      <c r="BS204" s="38">
        <f t="shared" si="124"/>
        <v>0</v>
      </c>
      <c r="BT204" s="38">
        <f t="shared" si="125"/>
        <v>0</v>
      </c>
      <c r="BU204" s="38">
        <f t="shared" si="126"/>
        <v>2</v>
      </c>
      <c r="BV204" s="40">
        <f t="shared" si="127"/>
        <v>-10</v>
      </c>
      <c r="BW204" s="40">
        <f t="shared" si="128"/>
        <v>5</v>
      </c>
      <c r="BX204" s="40">
        <f t="shared" si="129"/>
        <v>-10</v>
      </c>
      <c r="BY204" s="38">
        <f t="shared" si="130"/>
        <v>-13</v>
      </c>
      <c r="BZ204" s="37"/>
      <c r="CA204" s="37"/>
      <c r="CB204" s="37"/>
      <c r="CC204" s="37"/>
      <c r="CD204" s="37"/>
      <c r="CE204" s="37"/>
      <c r="CF204" s="37"/>
      <c r="CG204" s="37"/>
      <c r="CH204" s="37">
        <f t="shared" si="131"/>
        <v>0</v>
      </c>
      <c r="CI204" s="38">
        <f t="shared" si="132"/>
        <v>0</v>
      </c>
      <c r="CJ204" s="38">
        <f t="shared" si="133"/>
        <v>12.3</v>
      </c>
      <c r="CR204" s="38">
        <f t="shared" si="134"/>
        <v>-0.48427712129870587</v>
      </c>
      <c r="CS204" s="39">
        <f t="shared" si="135"/>
        <v>-10</v>
      </c>
    </row>
    <row r="205" spans="1:97" ht="12.75">
      <c r="A205" s="4" t="s">
        <v>178</v>
      </c>
      <c r="B205" s="4" t="s">
        <v>3</v>
      </c>
      <c r="C205" s="6" t="s">
        <v>179</v>
      </c>
      <c r="D205" s="7" t="s">
        <v>180</v>
      </c>
      <c r="E205" s="4" t="s">
        <v>8</v>
      </c>
      <c r="F205" s="4"/>
      <c r="G205">
        <v>6.3</v>
      </c>
      <c r="K205">
        <v>19.9</v>
      </c>
      <c r="L205">
        <v>15</v>
      </c>
      <c r="M205">
        <v>15.8</v>
      </c>
      <c r="N205">
        <v>11.3</v>
      </c>
      <c r="O205">
        <v>11.5</v>
      </c>
      <c r="P205">
        <v>12.7</v>
      </c>
      <c r="Q205">
        <v>14.6</v>
      </c>
      <c r="R205">
        <v>11.1</v>
      </c>
      <c r="S205">
        <v>13</v>
      </c>
      <c r="T205">
        <v>12.2</v>
      </c>
      <c r="U205">
        <v>14.1</v>
      </c>
      <c r="V205">
        <v>10.4</v>
      </c>
      <c r="W205">
        <v>13.7</v>
      </c>
      <c r="X205">
        <v>12.9</v>
      </c>
      <c r="Y205">
        <v>15.4</v>
      </c>
      <c r="Z205">
        <v>15.7</v>
      </c>
      <c r="AA205">
        <v>15.9</v>
      </c>
      <c r="AC205" s="38">
        <f t="shared" si="91"/>
        <v>3</v>
      </c>
      <c r="AD205" s="38">
        <f t="shared" si="92"/>
        <v>13.835294117647058</v>
      </c>
      <c r="AE205" s="38"/>
      <c r="AF205" s="38">
        <f t="shared" si="93"/>
        <v>0</v>
      </c>
      <c r="AG205" s="38">
        <f t="shared" si="94"/>
        <v>0</v>
      </c>
      <c r="AH205" s="38">
        <f t="shared" si="95"/>
        <v>0</v>
      </c>
      <c r="AI205" s="38">
        <f t="shared" si="96"/>
        <v>0</v>
      </c>
      <c r="AJ205" s="38"/>
      <c r="AK205" s="38">
        <f t="shared" si="97"/>
        <v>0</v>
      </c>
      <c r="AL205" s="38">
        <f t="shared" si="98"/>
        <v>0</v>
      </c>
      <c r="AM205" s="38">
        <f t="shared" si="99"/>
        <v>0</v>
      </c>
      <c r="AN205" s="38">
        <f t="shared" si="100"/>
        <v>0</v>
      </c>
      <c r="AO205" s="38"/>
      <c r="AP205" s="38">
        <f t="shared" si="101"/>
        <v>0</v>
      </c>
      <c r="AQ205" s="38">
        <f t="shared" si="102"/>
        <v>0</v>
      </c>
      <c r="AR205" s="38">
        <f t="shared" si="103"/>
        <v>0</v>
      </c>
      <c r="AS205" s="38">
        <f t="shared" si="104"/>
        <v>0</v>
      </c>
      <c r="AT205" s="38">
        <f t="shared" si="105"/>
        <v>0</v>
      </c>
      <c r="AU205" s="38"/>
      <c r="AV205" s="38">
        <f t="shared" si="106"/>
        <v>0</v>
      </c>
      <c r="AW205" s="38">
        <f t="shared" si="107"/>
        <v>0</v>
      </c>
      <c r="AX205" s="38">
        <f t="shared" si="108"/>
        <v>1</v>
      </c>
      <c r="AY205" s="38">
        <f t="shared" si="109"/>
        <v>0</v>
      </c>
      <c r="AZ205" s="38">
        <f t="shared" si="110"/>
        <v>1</v>
      </c>
      <c r="BA205" s="38">
        <f t="shared" si="111"/>
        <v>1</v>
      </c>
      <c r="BB205" s="38">
        <f t="shared" si="112"/>
        <v>1</v>
      </c>
      <c r="BC205" s="38">
        <f t="shared" si="113"/>
        <v>0</v>
      </c>
      <c r="BD205" s="38">
        <f t="shared" si="114"/>
        <v>4</v>
      </c>
      <c r="BE205" s="38"/>
      <c r="BF205" s="38"/>
      <c r="BG205" s="39">
        <f t="shared" si="115"/>
        <v>-0.04779411764705882</v>
      </c>
      <c r="BH205" s="39">
        <f t="shared" si="116"/>
        <v>0.010406403940886703</v>
      </c>
      <c r="BI205" s="39">
        <f t="shared" si="117"/>
        <v>-0.102011783343331</v>
      </c>
      <c r="BJ205" s="38"/>
      <c r="BK205" s="38"/>
      <c r="BL205" s="38"/>
      <c r="BM205" s="38">
        <f t="shared" si="118"/>
        <v>-6</v>
      </c>
      <c r="BN205" s="38">
        <f t="shared" si="119"/>
        <v>0</v>
      </c>
      <c r="BO205" s="38">
        <f t="shared" si="120"/>
        <v>0</v>
      </c>
      <c r="BP205" s="38">
        <f t="shared" si="121"/>
        <v>0</v>
      </c>
      <c r="BQ205" s="38">
        <f t="shared" si="122"/>
        <v>0</v>
      </c>
      <c r="BR205" s="38">
        <f t="shared" si="123"/>
        <v>0</v>
      </c>
      <c r="BS205" s="38">
        <f t="shared" si="124"/>
        <v>0</v>
      </c>
      <c r="BT205" s="38">
        <f t="shared" si="125"/>
        <v>0</v>
      </c>
      <c r="BU205" s="38">
        <f t="shared" si="126"/>
        <v>4</v>
      </c>
      <c r="BV205" s="40">
        <f t="shared" si="127"/>
        <v>-10</v>
      </c>
      <c r="BW205" s="40">
        <f t="shared" si="128"/>
        <v>0</v>
      </c>
      <c r="BX205" s="40">
        <f t="shared" si="129"/>
        <v>-10</v>
      </c>
      <c r="BY205" s="38">
        <f t="shared" si="130"/>
        <v>-22</v>
      </c>
      <c r="BZ205" s="37"/>
      <c r="CA205" s="37"/>
      <c r="CB205" s="37"/>
      <c r="CC205" s="37"/>
      <c r="CD205" s="37"/>
      <c r="CE205" s="37"/>
      <c r="CF205" s="37"/>
      <c r="CG205" s="37"/>
      <c r="CH205" s="37">
        <f t="shared" si="131"/>
        <v>0</v>
      </c>
      <c r="CI205" s="38">
        <f t="shared" si="132"/>
        <v>0</v>
      </c>
      <c r="CJ205" s="38">
        <f t="shared" si="133"/>
        <v>15.8</v>
      </c>
      <c r="CR205" s="38">
        <f t="shared" si="134"/>
        <v>0.24464232234315025</v>
      </c>
      <c r="CS205" s="39">
        <f t="shared" si="135"/>
        <v>-10</v>
      </c>
    </row>
    <row r="206" spans="1:97" ht="12.75">
      <c r="A206" s="4" t="s">
        <v>178</v>
      </c>
      <c r="B206" s="4" t="s">
        <v>3</v>
      </c>
      <c r="C206" s="6" t="s">
        <v>179</v>
      </c>
      <c r="D206" s="7" t="s">
        <v>180</v>
      </c>
      <c r="E206" s="4" t="s">
        <v>49</v>
      </c>
      <c r="F206" s="4"/>
      <c r="G206">
        <v>6.3</v>
      </c>
      <c r="H206">
        <v>18.7</v>
      </c>
      <c r="I206">
        <v>13.9</v>
      </c>
      <c r="J206">
        <v>15.9</v>
      </c>
      <c r="K206">
        <v>16.9</v>
      </c>
      <c r="L206">
        <v>14.2</v>
      </c>
      <c r="M206">
        <v>11</v>
      </c>
      <c r="N206">
        <v>14.5</v>
      </c>
      <c r="O206">
        <v>13.2</v>
      </c>
      <c r="P206">
        <v>12.4</v>
      </c>
      <c r="Q206">
        <v>14.9</v>
      </c>
      <c r="R206">
        <v>10.4</v>
      </c>
      <c r="S206">
        <v>13.2</v>
      </c>
      <c r="T206">
        <v>13</v>
      </c>
      <c r="U206">
        <v>11.3</v>
      </c>
      <c r="V206">
        <v>13.8</v>
      </c>
      <c r="W206">
        <v>13.8</v>
      </c>
      <c r="X206">
        <v>13.2</v>
      </c>
      <c r="Y206">
        <v>12.5</v>
      </c>
      <c r="Z206">
        <v>14.8</v>
      </c>
      <c r="AA206">
        <v>15.6</v>
      </c>
      <c r="AC206" s="38">
        <f t="shared" si="91"/>
        <v>0</v>
      </c>
      <c r="AD206" s="38">
        <f t="shared" si="92"/>
        <v>13.860000000000003</v>
      </c>
      <c r="AE206" s="38"/>
      <c r="AF206" s="38">
        <f t="shared" si="93"/>
        <v>0</v>
      </c>
      <c r="AG206" s="38">
        <f t="shared" si="94"/>
        <v>0</v>
      </c>
      <c r="AH206" s="38">
        <f t="shared" si="95"/>
        <v>0</v>
      </c>
      <c r="AI206" s="38">
        <f t="shared" si="96"/>
        <v>0</v>
      </c>
      <c r="AJ206" s="38"/>
      <c r="AK206" s="38">
        <f t="shared" si="97"/>
        <v>0</v>
      </c>
      <c r="AL206" s="38">
        <f t="shared" si="98"/>
        <v>0</v>
      </c>
      <c r="AM206" s="38">
        <f t="shared" si="99"/>
        <v>0</v>
      </c>
      <c r="AN206" s="38">
        <f t="shared" si="100"/>
        <v>0</v>
      </c>
      <c r="AO206" s="38"/>
      <c r="AP206" s="38">
        <f t="shared" si="101"/>
        <v>0</v>
      </c>
      <c r="AQ206" s="38">
        <f t="shared" si="102"/>
        <v>0</v>
      </c>
      <c r="AR206" s="38">
        <f t="shared" si="103"/>
        <v>0</v>
      </c>
      <c r="AS206" s="38">
        <f t="shared" si="104"/>
        <v>0</v>
      </c>
      <c r="AT206" s="38">
        <f t="shared" si="105"/>
        <v>0</v>
      </c>
      <c r="AU206" s="38"/>
      <c r="AV206" s="38">
        <f t="shared" si="106"/>
        <v>0</v>
      </c>
      <c r="AW206" s="38">
        <f t="shared" si="107"/>
        <v>0</v>
      </c>
      <c r="AX206" s="38">
        <f t="shared" si="108"/>
        <v>0</v>
      </c>
      <c r="AY206" s="38">
        <f t="shared" si="109"/>
        <v>1</v>
      </c>
      <c r="AZ206" s="38">
        <f t="shared" si="110"/>
        <v>1</v>
      </c>
      <c r="BA206" s="38">
        <f t="shared" si="111"/>
        <v>1</v>
      </c>
      <c r="BB206" s="38">
        <f t="shared" si="112"/>
        <v>1</v>
      </c>
      <c r="BC206" s="38">
        <f t="shared" si="113"/>
        <v>0</v>
      </c>
      <c r="BD206" s="38">
        <f t="shared" si="114"/>
        <v>4</v>
      </c>
      <c r="BE206" s="38"/>
      <c r="BF206" s="38"/>
      <c r="BG206" s="39">
        <f t="shared" si="115"/>
        <v>-0.11082706766917287</v>
      </c>
      <c r="BH206" s="39">
        <f t="shared" si="116"/>
        <v>0.10877843180292501</v>
      </c>
      <c r="BI206" s="39">
        <f t="shared" si="117"/>
        <v>-0.32981575432796567</v>
      </c>
      <c r="BJ206" s="38"/>
      <c r="BK206" s="38"/>
      <c r="BL206" s="38"/>
      <c r="BM206" s="38">
        <f t="shared" si="118"/>
        <v>0</v>
      </c>
      <c r="BN206" s="38">
        <f t="shared" si="119"/>
        <v>0</v>
      </c>
      <c r="BO206" s="38">
        <f t="shared" si="120"/>
        <v>0</v>
      </c>
      <c r="BP206" s="38">
        <f t="shared" si="121"/>
        <v>0</v>
      </c>
      <c r="BQ206" s="38">
        <f t="shared" si="122"/>
        <v>0</v>
      </c>
      <c r="BR206" s="38">
        <f t="shared" si="123"/>
        <v>0</v>
      </c>
      <c r="BS206" s="38">
        <f t="shared" si="124"/>
        <v>0</v>
      </c>
      <c r="BT206" s="38">
        <f t="shared" si="125"/>
        <v>0</v>
      </c>
      <c r="BU206" s="38">
        <f t="shared" si="126"/>
        <v>4</v>
      </c>
      <c r="BV206" s="40">
        <f t="shared" si="127"/>
        <v>-10</v>
      </c>
      <c r="BW206" s="40">
        <f t="shared" si="128"/>
        <v>0</v>
      </c>
      <c r="BX206" s="40">
        <f t="shared" si="129"/>
        <v>-10</v>
      </c>
      <c r="BY206" s="38">
        <f t="shared" si="130"/>
        <v>-16</v>
      </c>
      <c r="BZ206" s="37"/>
      <c r="CA206" s="37"/>
      <c r="CB206" s="37"/>
      <c r="CC206" s="37"/>
      <c r="CD206" s="37"/>
      <c r="CE206" s="37"/>
      <c r="CF206" s="37"/>
      <c r="CG206" s="37"/>
      <c r="CH206" s="37">
        <f t="shared" si="131"/>
        <v>0</v>
      </c>
      <c r="CI206" s="38">
        <f t="shared" si="132"/>
        <v>0</v>
      </c>
      <c r="CJ206" s="38">
        <f t="shared" si="133"/>
        <v>15.2</v>
      </c>
      <c r="CR206" s="38">
        <f t="shared" si="134"/>
        <v>0.26436551186361634</v>
      </c>
      <c r="CS206" s="39">
        <f t="shared" si="135"/>
        <v>-10</v>
      </c>
    </row>
    <row r="207" spans="1:97" ht="12.75">
      <c r="A207" s="4" t="s">
        <v>393</v>
      </c>
      <c r="B207" s="4" t="s">
        <v>2</v>
      </c>
      <c r="C207" s="6" t="s">
        <v>534</v>
      </c>
      <c r="D207" s="7"/>
      <c r="E207" s="4" t="s">
        <v>8</v>
      </c>
      <c r="F207" s="4"/>
      <c r="G207">
        <v>6.3</v>
      </c>
      <c r="H207">
        <v>21.9</v>
      </c>
      <c r="I207">
        <v>8</v>
      </c>
      <c r="J207">
        <v>6.7</v>
      </c>
      <c r="K207">
        <v>17.8</v>
      </c>
      <c r="L207">
        <v>7.8</v>
      </c>
      <c r="M207">
        <v>4.8</v>
      </c>
      <c r="N207">
        <v>4.7</v>
      </c>
      <c r="O207">
        <v>4.7</v>
      </c>
      <c r="P207">
        <v>3.3</v>
      </c>
      <c r="Q207">
        <v>-1.6</v>
      </c>
      <c r="R207">
        <v>12.1</v>
      </c>
      <c r="S207">
        <v>-3.2</v>
      </c>
      <c r="T207">
        <v>3.4</v>
      </c>
      <c r="U207">
        <v>11.1</v>
      </c>
      <c r="V207">
        <v>-4.5</v>
      </c>
      <c r="W207">
        <v>14.4</v>
      </c>
      <c r="X207">
        <v>-2</v>
      </c>
      <c r="Y207">
        <v>9</v>
      </c>
      <c r="Z207">
        <v>6.7</v>
      </c>
      <c r="AA207">
        <v>11</v>
      </c>
      <c r="AC207" s="38">
        <f t="shared" si="91"/>
        <v>0</v>
      </c>
      <c r="AD207" s="38">
        <f t="shared" si="92"/>
        <v>6.8050000000000015</v>
      </c>
      <c r="AE207" s="38"/>
      <c r="AF207" s="38">
        <f t="shared" si="93"/>
        <v>0</v>
      </c>
      <c r="AG207" s="38">
        <f t="shared" si="94"/>
        <v>0</v>
      </c>
      <c r="AH207" s="38">
        <f t="shared" si="95"/>
        <v>0</v>
      </c>
      <c r="AI207" s="38">
        <f t="shared" si="96"/>
        <v>0</v>
      </c>
      <c r="AJ207" s="38"/>
      <c r="AK207" s="38">
        <f t="shared" si="97"/>
        <v>0</v>
      </c>
      <c r="AL207" s="38">
        <f t="shared" si="98"/>
        <v>0</v>
      </c>
      <c r="AM207" s="38">
        <f t="shared" si="99"/>
        <v>1</v>
      </c>
      <c r="AN207" s="38">
        <f t="shared" si="100"/>
        <v>1</v>
      </c>
      <c r="AO207" s="38"/>
      <c r="AP207" s="38">
        <f t="shared" si="101"/>
        <v>0</v>
      </c>
      <c r="AQ207" s="38">
        <f t="shared" si="102"/>
        <v>0</v>
      </c>
      <c r="AR207" s="38">
        <f t="shared" si="103"/>
        <v>0</v>
      </c>
      <c r="AS207" s="38">
        <f t="shared" si="104"/>
        <v>0</v>
      </c>
      <c r="AT207" s="38">
        <f t="shared" si="105"/>
        <v>0</v>
      </c>
      <c r="AU207" s="38"/>
      <c r="AV207" s="38">
        <f t="shared" si="106"/>
        <v>0</v>
      </c>
      <c r="AW207" s="38">
        <f t="shared" si="107"/>
        <v>0</v>
      </c>
      <c r="AX207" s="38">
        <f t="shared" si="108"/>
        <v>0</v>
      </c>
      <c r="AY207" s="38">
        <f t="shared" si="109"/>
        <v>1</v>
      </c>
      <c r="AZ207" s="38">
        <f t="shared" si="110"/>
        <v>1</v>
      </c>
      <c r="BA207" s="38">
        <f t="shared" si="111"/>
        <v>1</v>
      </c>
      <c r="BB207" s="38">
        <f t="shared" si="112"/>
        <v>1</v>
      </c>
      <c r="BC207" s="38">
        <f t="shared" si="113"/>
        <v>0</v>
      </c>
      <c r="BD207" s="38">
        <f t="shared" si="114"/>
        <v>4</v>
      </c>
      <c r="BE207" s="38"/>
      <c r="BF207" s="38"/>
      <c r="BG207" s="39">
        <f t="shared" si="115"/>
        <v>-0.3238345864661655</v>
      </c>
      <c r="BH207" s="39">
        <f t="shared" si="116"/>
        <v>0.07830342950023407</v>
      </c>
      <c r="BI207" s="39">
        <f t="shared" si="117"/>
        <v>-0.2798274995425469</v>
      </c>
      <c r="BJ207" s="38"/>
      <c r="BK207" s="38"/>
      <c r="BL207" s="38"/>
      <c r="BM207" s="38">
        <f t="shared" si="118"/>
        <v>0</v>
      </c>
      <c r="BN207" s="38">
        <f t="shared" si="119"/>
        <v>0</v>
      </c>
      <c r="BO207" s="38">
        <f t="shared" si="120"/>
        <v>1</v>
      </c>
      <c r="BP207" s="38">
        <f t="shared" si="121"/>
        <v>0</v>
      </c>
      <c r="BQ207" s="38">
        <f t="shared" si="122"/>
        <v>0</v>
      </c>
      <c r="BR207" s="38">
        <f t="shared" si="123"/>
        <v>0</v>
      </c>
      <c r="BS207" s="38">
        <f t="shared" si="124"/>
        <v>0</v>
      </c>
      <c r="BT207" s="38">
        <f t="shared" si="125"/>
        <v>0</v>
      </c>
      <c r="BU207" s="38">
        <f t="shared" si="126"/>
        <v>4</v>
      </c>
      <c r="BV207" s="40">
        <f t="shared" si="127"/>
        <v>-10</v>
      </c>
      <c r="BW207" s="40">
        <f t="shared" si="128"/>
        <v>0</v>
      </c>
      <c r="BX207" s="40">
        <f t="shared" si="129"/>
        <v>-10</v>
      </c>
      <c r="BY207" s="38">
        <f t="shared" si="130"/>
        <v>-15</v>
      </c>
      <c r="BZ207" s="37"/>
      <c r="CA207" s="37"/>
      <c r="CB207" s="37"/>
      <c r="CC207" s="37"/>
      <c r="CD207" s="37"/>
      <c r="CE207" s="37"/>
      <c r="CF207" s="37"/>
      <c r="CG207" s="37"/>
      <c r="CH207" s="37">
        <f t="shared" si="131"/>
        <v>1</v>
      </c>
      <c r="CI207" s="38">
        <f t="shared" si="132"/>
        <v>0</v>
      </c>
      <c r="CJ207" s="38">
        <f t="shared" si="133"/>
        <v>8.85</v>
      </c>
      <c r="CR207" s="38">
        <f t="shared" si="134"/>
        <v>0.15429363366114024</v>
      </c>
      <c r="CS207" s="39">
        <f t="shared" si="135"/>
        <v>-10</v>
      </c>
    </row>
    <row r="208" spans="1:97" ht="12.75">
      <c r="A208" s="4" t="s">
        <v>393</v>
      </c>
      <c r="B208" s="4" t="s">
        <v>2</v>
      </c>
      <c r="C208" s="6" t="s">
        <v>535</v>
      </c>
      <c r="D208" s="7"/>
      <c r="E208" s="4" t="s">
        <v>8</v>
      </c>
      <c r="F208" s="4"/>
      <c r="G208">
        <v>6.3</v>
      </c>
      <c r="I208">
        <v>4.3</v>
      </c>
      <c r="J208">
        <v>-1.4</v>
      </c>
      <c r="K208">
        <v>3</v>
      </c>
      <c r="L208">
        <v>4.9</v>
      </c>
      <c r="M208">
        <v>11.3</v>
      </c>
      <c r="N208">
        <v>13.2</v>
      </c>
      <c r="O208">
        <v>16</v>
      </c>
      <c r="P208">
        <v>14.5</v>
      </c>
      <c r="Q208">
        <v>19.4</v>
      </c>
      <c r="R208">
        <v>18.8</v>
      </c>
      <c r="S208">
        <v>17.9</v>
      </c>
      <c r="T208">
        <v>14.6</v>
      </c>
      <c r="U208">
        <v>17.7</v>
      </c>
      <c r="V208">
        <v>14.9</v>
      </c>
      <c r="W208">
        <v>11.5</v>
      </c>
      <c r="X208">
        <v>16.8</v>
      </c>
      <c r="Y208">
        <v>13.6</v>
      </c>
      <c r="Z208">
        <v>10.4</v>
      </c>
      <c r="AA208">
        <v>14.9</v>
      </c>
      <c r="AC208" s="38">
        <f t="shared" si="91"/>
        <v>1</v>
      </c>
      <c r="AD208" s="38">
        <f t="shared" si="92"/>
        <v>12.436842105263157</v>
      </c>
      <c r="AE208" s="38"/>
      <c r="AF208" s="38">
        <f t="shared" si="93"/>
        <v>0</v>
      </c>
      <c r="AG208" s="38">
        <f t="shared" si="94"/>
        <v>0</v>
      </c>
      <c r="AH208" s="38">
        <f t="shared" si="95"/>
        <v>0</v>
      </c>
      <c r="AI208" s="38">
        <f t="shared" si="96"/>
        <v>0</v>
      </c>
      <c r="AJ208" s="38"/>
      <c r="AK208" s="38">
        <f t="shared" si="97"/>
        <v>0</v>
      </c>
      <c r="AL208" s="38">
        <f t="shared" si="98"/>
        <v>0</v>
      </c>
      <c r="AM208" s="38">
        <f t="shared" si="99"/>
        <v>0</v>
      </c>
      <c r="AN208" s="38">
        <f t="shared" si="100"/>
        <v>0</v>
      </c>
      <c r="AO208" s="38"/>
      <c r="AP208" s="38">
        <f t="shared" si="101"/>
        <v>0</v>
      </c>
      <c r="AQ208" s="38">
        <f t="shared" si="102"/>
        <v>0</v>
      </c>
      <c r="AR208" s="38">
        <f t="shared" si="103"/>
        <v>0</v>
      </c>
      <c r="AS208" s="38">
        <f t="shared" si="104"/>
        <v>0</v>
      </c>
      <c r="AT208" s="38">
        <f t="shared" si="105"/>
        <v>0</v>
      </c>
      <c r="AU208" s="38"/>
      <c r="AV208" s="38">
        <f t="shared" si="106"/>
        <v>1</v>
      </c>
      <c r="AW208" s="38">
        <f t="shared" si="107"/>
        <v>1</v>
      </c>
      <c r="AX208" s="38">
        <f t="shared" si="108"/>
        <v>1</v>
      </c>
      <c r="AY208" s="38">
        <f t="shared" si="109"/>
        <v>0</v>
      </c>
      <c r="AZ208" s="38">
        <f t="shared" si="110"/>
        <v>0</v>
      </c>
      <c r="BA208" s="38">
        <f t="shared" si="111"/>
        <v>0</v>
      </c>
      <c r="BB208" s="38">
        <f t="shared" si="112"/>
        <v>1</v>
      </c>
      <c r="BC208" s="38">
        <f t="shared" si="113"/>
        <v>0</v>
      </c>
      <c r="BD208" s="38">
        <f t="shared" si="114"/>
        <v>4</v>
      </c>
      <c r="BE208" s="38"/>
      <c r="BF208" s="38"/>
      <c r="BG208" s="39">
        <f t="shared" si="115"/>
        <v>0.6087719298245614</v>
      </c>
      <c r="BH208" s="39">
        <f t="shared" si="116"/>
        <v>0.3456756736583246</v>
      </c>
      <c r="BI208" s="39">
        <f t="shared" si="117"/>
        <v>0.587941896498561</v>
      </c>
      <c r="BJ208" s="38"/>
      <c r="BK208" s="38"/>
      <c r="BL208" s="38"/>
      <c r="BM208" s="38">
        <f t="shared" si="118"/>
        <v>-2</v>
      </c>
      <c r="BN208" s="38">
        <f t="shared" si="119"/>
        <v>0</v>
      </c>
      <c r="BO208" s="38">
        <f t="shared" si="120"/>
        <v>0</v>
      </c>
      <c r="BP208" s="38">
        <f t="shared" si="121"/>
        <v>0</v>
      </c>
      <c r="BQ208" s="38">
        <f t="shared" si="122"/>
        <v>0</v>
      </c>
      <c r="BR208" s="38">
        <f t="shared" si="123"/>
        <v>0</v>
      </c>
      <c r="BS208" s="38">
        <f t="shared" si="124"/>
        <v>0</v>
      </c>
      <c r="BT208" s="38">
        <f t="shared" si="125"/>
        <v>0</v>
      </c>
      <c r="BU208" s="38">
        <f t="shared" si="126"/>
        <v>4</v>
      </c>
      <c r="BV208" s="40">
        <f t="shared" si="127"/>
        <v>2.5</v>
      </c>
      <c r="BW208" s="40">
        <f t="shared" si="128"/>
        <v>5</v>
      </c>
      <c r="BX208" s="40">
        <f t="shared" si="129"/>
        <v>10</v>
      </c>
      <c r="BY208" s="38">
        <f t="shared" si="130"/>
        <v>19.5</v>
      </c>
      <c r="BZ208" s="37"/>
      <c r="CA208" s="37"/>
      <c r="CB208" s="37"/>
      <c r="CC208" s="37"/>
      <c r="CD208" s="37"/>
      <c r="CE208" s="37"/>
      <c r="CF208" s="37"/>
      <c r="CG208" s="37"/>
      <c r="CH208" s="37">
        <f t="shared" si="131"/>
        <v>0</v>
      </c>
      <c r="CI208" s="38">
        <f t="shared" si="132"/>
        <v>0</v>
      </c>
      <c r="CJ208" s="38">
        <f t="shared" si="133"/>
        <v>12.65</v>
      </c>
      <c r="CR208" s="38">
        <f t="shared" si="134"/>
        <v>0.1900696558377773</v>
      </c>
      <c r="CS208" s="39">
        <f t="shared" si="135"/>
        <v>-10</v>
      </c>
    </row>
    <row r="209" spans="1:97" ht="12.75">
      <c r="A209" s="4" t="s">
        <v>393</v>
      </c>
      <c r="B209" s="4" t="s">
        <v>2</v>
      </c>
      <c r="C209" s="6" t="s">
        <v>535</v>
      </c>
      <c r="D209" s="7"/>
      <c r="E209" s="4" t="s">
        <v>49</v>
      </c>
      <c r="F209" s="4"/>
      <c r="G209">
        <v>6.3</v>
      </c>
      <c r="H209">
        <v>17.2</v>
      </c>
      <c r="I209">
        <v>16.9</v>
      </c>
      <c r="J209">
        <v>9.6</v>
      </c>
      <c r="K209">
        <v>17.3</v>
      </c>
      <c r="L209">
        <v>10</v>
      </c>
      <c r="M209">
        <v>12.9</v>
      </c>
      <c r="N209">
        <v>10.7</v>
      </c>
      <c r="O209">
        <v>15.1</v>
      </c>
      <c r="P209">
        <v>12.5</v>
      </c>
      <c r="Q209">
        <v>12.4</v>
      </c>
      <c r="R209">
        <v>14.4</v>
      </c>
      <c r="S209">
        <v>10.8</v>
      </c>
      <c r="T209">
        <v>15.1</v>
      </c>
      <c r="U209">
        <v>13.6</v>
      </c>
      <c r="V209">
        <v>15.4</v>
      </c>
      <c r="W209">
        <v>12.8</v>
      </c>
      <c r="X209">
        <v>14.2</v>
      </c>
      <c r="Y209">
        <v>16.3</v>
      </c>
      <c r="Z209">
        <v>13.9</v>
      </c>
      <c r="AA209">
        <v>12.2</v>
      </c>
      <c r="AC209" s="38">
        <f t="shared" si="91"/>
        <v>0</v>
      </c>
      <c r="AD209" s="38">
        <f t="shared" si="92"/>
        <v>13.665000000000001</v>
      </c>
      <c r="AE209" s="38"/>
      <c r="AF209" s="38">
        <f t="shared" si="93"/>
        <v>0</v>
      </c>
      <c r="AG209" s="38">
        <f t="shared" si="94"/>
        <v>0</v>
      </c>
      <c r="AH209" s="38">
        <f t="shared" si="95"/>
        <v>0</v>
      </c>
      <c r="AI209" s="38">
        <f t="shared" si="96"/>
        <v>0</v>
      </c>
      <c r="AJ209" s="38"/>
      <c r="AK209" s="38">
        <f t="shared" si="97"/>
        <v>0</v>
      </c>
      <c r="AL209" s="38">
        <f t="shared" si="98"/>
        <v>0</v>
      </c>
      <c r="AM209" s="38">
        <f t="shared" si="99"/>
        <v>0</v>
      </c>
      <c r="AN209" s="38">
        <f t="shared" si="100"/>
        <v>0</v>
      </c>
      <c r="AO209" s="38"/>
      <c r="AP209" s="38">
        <f t="shared" si="101"/>
        <v>0</v>
      </c>
      <c r="AQ209" s="38">
        <f t="shared" si="102"/>
        <v>0</v>
      </c>
      <c r="AR209" s="38">
        <f t="shared" si="103"/>
        <v>0</v>
      </c>
      <c r="AS209" s="38">
        <f t="shared" si="104"/>
        <v>0</v>
      </c>
      <c r="AT209" s="38">
        <f t="shared" si="105"/>
        <v>0</v>
      </c>
      <c r="AU209" s="38"/>
      <c r="AV209" s="38">
        <f t="shared" si="106"/>
        <v>0</v>
      </c>
      <c r="AW209" s="38">
        <f t="shared" si="107"/>
        <v>0</v>
      </c>
      <c r="AX209" s="38">
        <f t="shared" si="108"/>
        <v>1</v>
      </c>
      <c r="AY209" s="38">
        <f t="shared" si="109"/>
        <v>1</v>
      </c>
      <c r="AZ209" s="38">
        <f t="shared" si="110"/>
        <v>1</v>
      </c>
      <c r="BA209" s="38">
        <f t="shared" si="111"/>
        <v>0</v>
      </c>
      <c r="BB209" s="38">
        <f t="shared" si="112"/>
        <v>0</v>
      </c>
      <c r="BC209" s="38">
        <f t="shared" si="113"/>
        <v>0</v>
      </c>
      <c r="BD209" s="38">
        <f t="shared" si="114"/>
        <v>3</v>
      </c>
      <c r="BE209" s="38"/>
      <c r="BF209" s="38"/>
      <c r="BG209" s="39">
        <f t="shared" si="115"/>
        <v>-0.011503759398496202</v>
      </c>
      <c r="BH209" s="39">
        <f t="shared" si="116"/>
        <v>0.0008419357898167974</v>
      </c>
      <c r="BI209" s="39">
        <f t="shared" si="117"/>
        <v>-0.029016129821476836</v>
      </c>
      <c r="BJ209" s="38"/>
      <c r="BK209" s="38"/>
      <c r="BL209" s="38"/>
      <c r="BM209" s="38">
        <f t="shared" si="118"/>
        <v>0</v>
      </c>
      <c r="BN209" s="38">
        <f t="shared" si="119"/>
        <v>0</v>
      </c>
      <c r="BO209" s="38">
        <f t="shared" si="120"/>
        <v>0</v>
      </c>
      <c r="BP209" s="38">
        <f t="shared" si="121"/>
        <v>0</v>
      </c>
      <c r="BQ209" s="38">
        <f t="shared" si="122"/>
        <v>0</v>
      </c>
      <c r="BR209" s="38">
        <f t="shared" si="123"/>
        <v>0</v>
      </c>
      <c r="BS209" s="38">
        <f t="shared" si="124"/>
        <v>0</v>
      </c>
      <c r="BT209" s="38">
        <f t="shared" si="125"/>
        <v>0</v>
      </c>
      <c r="BU209" s="38">
        <f t="shared" si="126"/>
        <v>3</v>
      </c>
      <c r="BV209" s="40">
        <f t="shared" si="127"/>
        <v>-10</v>
      </c>
      <c r="BW209" s="40">
        <f t="shared" si="128"/>
        <v>0</v>
      </c>
      <c r="BX209" s="40">
        <f t="shared" si="129"/>
        <v>-10</v>
      </c>
      <c r="BY209" s="38">
        <f t="shared" si="130"/>
        <v>-17</v>
      </c>
      <c r="BZ209" s="37"/>
      <c r="CA209" s="37"/>
      <c r="CB209" s="37"/>
      <c r="CC209" s="37"/>
      <c r="CD209" s="37"/>
      <c r="CE209" s="37"/>
      <c r="CF209" s="37"/>
      <c r="CG209" s="37"/>
      <c r="CH209" s="37">
        <f t="shared" si="131"/>
        <v>0</v>
      </c>
      <c r="CI209" s="38">
        <f t="shared" si="132"/>
        <v>0</v>
      </c>
      <c r="CJ209" s="38">
        <f t="shared" si="133"/>
        <v>13.05</v>
      </c>
      <c r="CR209" s="38">
        <f t="shared" si="134"/>
        <v>0.4575748325906262</v>
      </c>
      <c r="CS209" s="39">
        <f t="shared" si="135"/>
        <v>-10</v>
      </c>
    </row>
    <row r="210" spans="1:97" ht="12.75">
      <c r="A210" s="4" t="s">
        <v>393</v>
      </c>
      <c r="B210" s="4" t="s">
        <v>2</v>
      </c>
      <c r="C210" s="6" t="s">
        <v>557</v>
      </c>
      <c r="D210" s="7"/>
      <c r="E210" s="4" t="s">
        <v>49</v>
      </c>
      <c r="F210" s="4"/>
      <c r="G210">
        <v>6.3</v>
      </c>
      <c r="H210">
        <v>15.9</v>
      </c>
      <c r="I210">
        <v>13.9</v>
      </c>
      <c r="J210">
        <v>15.5</v>
      </c>
      <c r="K210">
        <v>14.3</v>
      </c>
      <c r="L210">
        <v>16.5</v>
      </c>
      <c r="M210">
        <v>10.1</v>
      </c>
      <c r="N210">
        <v>18</v>
      </c>
      <c r="O210">
        <v>12.4</v>
      </c>
      <c r="P210">
        <v>10.4</v>
      </c>
      <c r="Q210">
        <v>11.4</v>
      </c>
      <c r="R210">
        <v>12.4</v>
      </c>
      <c r="S210">
        <v>15.5</v>
      </c>
      <c r="T210">
        <v>15.3</v>
      </c>
      <c r="U210">
        <v>18.2</v>
      </c>
      <c r="V210">
        <v>7.5</v>
      </c>
      <c r="W210">
        <v>9.7</v>
      </c>
      <c r="X210">
        <v>16.6</v>
      </c>
      <c r="Y210">
        <v>8.7</v>
      </c>
      <c r="Z210">
        <v>15.3</v>
      </c>
      <c r="AA210">
        <v>14.3</v>
      </c>
      <c r="AC210" s="38">
        <f t="shared" si="91"/>
        <v>0</v>
      </c>
      <c r="AD210" s="38">
        <f t="shared" si="92"/>
        <v>13.594999999999999</v>
      </c>
      <c r="AE210" s="38"/>
      <c r="AF210" s="38">
        <f t="shared" si="93"/>
        <v>0</v>
      </c>
      <c r="AG210" s="38">
        <f t="shared" si="94"/>
        <v>0</v>
      </c>
      <c r="AH210" s="38">
        <f t="shared" si="95"/>
        <v>0</v>
      </c>
      <c r="AI210" s="38">
        <f t="shared" si="96"/>
        <v>0</v>
      </c>
      <c r="AJ210" s="38"/>
      <c r="AK210" s="38">
        <f t="shared" si="97"/>
        <v>0</v>
      </c>
      <c r="AL210" s="38">
        <f t="shared" si="98"/>
        <v>0</v>
      </c>
      <c r="AM210" s="38">
        <f t="shared" si="99"/>
        <v>0</v>
      </c>
      <c r="AN210" s="38">
        <f t="shared" si="100"/>
        <v>0</v>
      </c>
      <c r="AO210" s="38"/>
      <c r="AP210" s="38">
        <f t="shared" si="101"/>
        <v>0</v>
      </c>
      <c r="AQ210" s="38">
        <f t="shared" si="102"/>
        <v>0</v>
      </c>
      <c r="AR210" s="38">
        <f t="shared" si="103"/>
        <v>0</v>
      </c>
      <c r="AS210" s="38">
        <f t="shared" si="104"/>
        <v>0</v>
      </c>
      <c r="AT210" s="38">
        <f t="shared" si="105"/>
        <v>0</v>
      </c>
      <c r="AU210" s="38"/>
      <c r="AV210" s="38">
        <f t="shared" si="106"/>
        <v>0</v>
      </c>
      <c r="AW210" s="38">
        <f t="shared" si="107"/>
        <v>0</v>
      </c>
      <c r="AX210" s="38">
        <f t="shared" si="108"/>
        <v>1</v>
      </c>
      <c r="AY210" s="38">
        <f t="shared" si="109"/>
        <v>0</v>
      </c>
      <c r="AZ210" s="38">
        <f t="shared" si="110"/>
        <v>0</v>
      </c>
      <c r="BA210" s="38">
        <f t="shared" si="111"/>
        <v>1</v>
      </c>
      <c r="BB210" s="38">
        <f t="shared" si="112"/>
        <v>1</v>
      </c>
      <c r="BC210" s="38">
        <f t="shared" si="113"/>
        <v>0</v>
      </c>
      <c r="BD210" s="38">
        <f t="shared" si="114"/>
        <v>3</v>
      </c>
      <c r="BE210" s="38"/>
      <c r="BF210" s="38"/>
      <c r="BG210" s="39">
        <f t="shared" si="115"/>
        <v>-0.10879699248120302</v>
      </c>
      <c r="BH210" s="39">
        <f t="shared" si="116"/>
        <v>0.04279608440198576</v>
      </c>
      <c r="BI210" s="39">
        <f t="shared" si="117"/>
        <v>-0.2068721450606286</v>
      </c>
      <c r="BJ210" s="38"/>
      <c r="BK210" s="38"/>
      <c r="BL210" s="38"/>
      <c r="BM210" s="38">
        <f t="shared" si="118"/>
        <v>0</v>
      </c>
      <c r="BN210" s="38">
        <f t="shared" si="119"/>
        <v>0</v>
      </c>
      <c r="BO210" s="38">
        <f t="shared" si="120"/>
        <v>0</v>
      </c>
      <c r="BP210" s="38">
        <f t="shared" si="121"/>
        <v>0</v>
      </c>
      <c r="BQ210" s="38">
        <f t="shared" si="122"/>
        <v>0</v>
      </c>
      <c r="BR210" s="38">
        <f t="shared" si="123"/>
        <v>0</v>
      </c>
      <c r="BS210" s="38">
        <f t="shared" si="124"/>
        <v>0</v>
      </c>
      <c r="BT210" s="38">
        <f t="shared" si="125"/>
        <v>0</v>
      </c>
      <c r="BU210" s="38">
        <f t="shared" si="126"/>
        <v>3</v>
      </c>
      <c r="BV210" s="40">
        <f t="shared" si="127"/>
        <v>-10</v>
      </c>
      <c r="BW210" s="40">
        <f t="shared" si="128"/>
        <v>0</v>
      </c>
      <c r="BX210" s="40">
        <f t="shared" si="129"/>
        <v>-10</v>
      </c>
      <c r="BY210" s="38">
        <f t="shared" si="130"/>
        <v>-17</v>
      </c>
      <c r="BZ210" s="37"/>
      <c r="CA210" s="37"/>
      <c r="CB210" s="37"/>
      <c r="CC210" s="37"/>
      <c r="CD210" s="37"/>
      <c r="CE210" s="37"/>
      <c r="CF210" s="37"/>
      <c r="CG210" s="37"/>
      <c r="CH210" s="37">
        <f t="shared" si="131"/>
        <v>0</v>
      </c>
      <c r="CI210" s="38">
        <f t="shared" si="132"/>
        <v>0</v>
      </c>
      <c r="CJ210" s="38">
        <f t="shared" si="133"/>
        <v>14.8</v>
      </c>
      <c r="CR210" s="38">
        <f t="shared" si="134"/>
        <v>-0.07655355432058646</v>
      </c>
      <c r="CS210" s="39">
        <f t="shared" si="135"/>
        <v>-10</v>
      </c>
    </row>
    <row r="211" spans="1:97" ht="12.75">
      <c r="A211" s="4" t="s">
        <v>393</v>
      </c>
      <c r="B211" s="4" t="s">
        <v>2</v>
      </c>
      <c r="C211" s="6" t="s">
        <v>558</v>
      </c>
      <c r="D211" s="7"/>
      <c r="E211" s="4" t="s">
        <v>49</v>
      </c>
      <c r="F211" s="4"/>
      <c r="G211">
        <v>6.3</v>
      </c>
      <c r="H211">
        <v>16.6</v>
      </c>
      <c r="I211">
        <v>14</v>
      </c>
      <c r="J211">
        <v>15.2</v>
      </c>
      <c r="K211">
        <v>20.7</v>
      </c>
      <c r="L211">
        <v>16.3</v>
      </c>
      <c r="M211">
        <v>13.8</v>
      </c>
      <c r="N211">
        <v>13.9</v>
      </c>
      <c r="O211">
        <v>14.2</v>
      </c>
      <c r="P211">
        <v>17</v>
      </c>
      <c r="Q211">
        <v>14.6</v>
      </c>
      <c r="R211">
        <v>7.2</v>
      </c>
      <c r="S211">
        <v>11.5</v>
      </c>
      <c r="T211">
        <v>14.5</v>
      </c>
      <c r="U211">
        <v>16.5</v>
      </c>
      <c r="V211">
        <v>22.6</v>
      </c>
      <c r="W211">
        <v>5.8</v>
      </c>
      <c r="X211">
        <v>14.5</v>
      </c>
      <c r="Y211">
        <v>12.9</v>
      </c>
      <c r="Z211">
        <v>11.6</v>
      </c>
      <c r="AA211">
        <v>13.3</v>
      </c>
      <c r="AC211" s="38">
        <f t="shared" si="91"/>
        <v>0</v>
      </c>
      <c r="AD211" s="38">
        <f t="shared" si="92"/>
        <v>14.334999999999999</v>
      </c>
      <c r="AE211" s="38"/>
      <c r="AF211" s="38">
        <f t="shared" si="93"/>
        <v>0</v>
      </c>
      <c r="AG211" s="38">
        <f t="shared" si="94"/>
        <v>0</v>
      </c>
      <c r="AH211" s="38">
        <f t="shared" si="95"/>
        <v>0</v>
      </c>
      <c r="AI211" s="38">
        <f t="shared" si="96"/>
        <v>0</v>
      </c>
      <c r="AJ211" s="38"/>
      <c r="AK211" s="38">
        <f t="shared" si="97"/>
        <v>0</v>
      </c>
      <c r="AL211" s="38">
        <f t="shared" si="98"/>
        <v>0</v>
      </c>
      <c r="AM211" s="38">
        <f t="shared" si="99"/>
        <v>0</v>
      </c>
      <c r="AN211" s="38">
        <f t="shared" si="100"/>
        <v>0</v>
      </c>
      <c r="AO211" s="38"/>
      <c r="AP211" s="38">
        <f t="shared" si="101"/>
        <v>0</v>
      </c>
      <c r="AQ211" s="38">
        <f t="shared" si="102"/>
        <v>0</v>
      </c>
      <c r="AR211" s="38">
        <f t="shared" si="103"/>
        <v>0</v>
      </c>
      <c r="AS211" s="38">
        <f t="shared" si="104"/>
        <v>0</v>
      </c>
      <c r="AT211" s="38">
        <f t="shared" si="105"/>
        <v>0</v>
      </c>
      <c r="AU211" s="38"/>
      <c r="AV211" s="38">
        <f t="shared" si="106"/>
        <v>0</v>
      </c>
      <c r="AW211" s="38">
        <f t="shared" si="107"/>
        <v>0</v>
      </c>
      <c r="AX211" s="38">
        <f t="shared" si="108"/>
        <v>0</v>
      </c>
      <c r="AY211" s="38">
        <f t="shared" si="109"/>
        <v>1</v>
      </c>
      <c r="AZ211" s="38">
        <f t="shared" si="110"/>
        <v>0</v>
      </c>
      <c r="BA211" s="38">
        <f t="shared" si="111"/>
        <v>1</v>
      </c>
      <c r="BB211" s="38">
        <f t="shared" si="112"/>
        <v>1</v>
      </c>
      <c r="BC211" s="38">
        <f t="shared" si="113"/>
        <v>0</v>
      </c>
      <c r="BD211" s="38">
        <f t="shared" si="114"/>
        <v>3</v>
      </c>
      <c r="BE211" s="38"/>
      <c r="BF211" s="38"/>
      <c r="BG211" s="39">
        <f t="shared" si="115"/>
        <v>-0.19481203007518794</v>
      </c>
      <c r="BH211" s="39">
        <f t="shared" si="116"/>
        <v>0.09228240069854013</v>
      </c>
      <c r="BI211" s="39">
        <f t="shared" si="117"/>
        <v>-0.30378018483525243</v>
      </c>
      <c r="BJ211" s="38"/>
      <c r="BK211" s="38"/>
      <c r="BL211" s="38"/>
      <c r="BM211" s="38">
        <f t="shared" si="118"/>
        <v>0</v>
      </c>
      <c r="BN211" s="38">
        <f t="shared" si="119"/>
        <v>0</v>
      </c>
      <c r="BO211" s="38">
        <f t="shared" si="120"/>
        <v>0</v>
      </c>
      <c r="BP211" s="38">
        <f t="shared" si="121"/>
        <v>0</v>
      </c>
      <c r="BQ211" s="38">
        <f t="shared" si="122"/>
        <v>0</v>
      </c>
      <c r="BR211" s="38">
        <f t="shared" si="123"/>
        <v>0</v>
      </c>
      <c r="BS211" s="38">
        <f t="shared" si="124"/>
        <v>0</v>
      </c>
      <c r="BT211" s="38">
        <f t="shared" si="125"/>
        <v>0</v>
      </c>
      <c r="BU211" s="38">
        <f t="shared" si="126"/>
        <v>3</v>
      </c>
      <c r="BV211" s="40">
        <f t="shared" si="127"/>
        <v>-10</v>
      </c>
      <c r="BW211" s="40">
        <f t="shared" si="128"/>
        <v>0</v>
      </c>
      <c r="BX211" s="40">
        <f t="shared" si="129"/>
        <v>-10</v>
      </c>
      <c r="BY211" s="38">
        <f t="shared" si="130"/>
        <v>-17</v>
      </c>
      <c r="BZ211" s="37"/>
      <c r="CA211" s="37"/>
      <c r="CB211" s="37"/>
      <c r="CC211" s="37"/>
      <c r="CD211" s="37"/>
      <c r="CE211" s="37"/>
      <c r="CF211" s="37"/>
      <c r="CG211" s="37"/>
      <c r="CH211" s="37">
        <f t="shared" si="131"/>
        <v>0</v>
      </c>
      <c r="CI211" s="38">
        <f t="shared" si="132"/>
        <v>0</v>
      </c>
      <c r="CJ211" s="38">
        <f t="shared" si="133"/>
        <v>12.45</v>
      </c>
      <c r="CR211" s="38">
        <f t="shared" si="134"/>
        <v>-0.16279778484766214</v>
      </c>
      <c r="CS211" s="39">
        <f t="shared" si="135"/>
        <v>-10</v>
      </c>
    </row>
    <row r="212" spans="1:97" ht="12.75">
      <c r="A212" s="4" t="s">
        <v>393</v>
      </c>
      <c r="B212" s="4" t="s">
        <v>3</v>
      </c>
      <c r="C212" s="5" t="s">
        <v>430</v>
      </c>
      <c r="D212" s="13" t="s">
        <v>431</v>
      </c>
      <c r="E212" s="4" t="s">
        <v>8</v>
      </c>
      <c r="F212" s="4" t="s">
        <v>401</v>
      </c>
      <c r="G212">
        <v>6.3</v>
      </c>
      <c r="I212">
        <v>9.4</v>
      </c>
      <c r="J212">
        <v>9.7</v>
      </c>
      <c r="K212">
        <v>3.9</v>
      </c>
      <c r="L212">
        <v>15.8</v>
      </c>
      <c r="M212">
        <v>11.5</v>
      </c>
      <c r="N212">
        <v>16.9</v>
      </c>
      <c r="O212">
        <v>9.1</v>
      </c>
      <c r="P212">
        <v>14.7</v>
      </c>
      <c r="Q212">
        <v>10.5</v>
      </c>
      <c r="R212">
        <v>11.4</v>
      </c>
      <c r="S212">
        <v>14</v>
      </c>
      <c r="T212">
        <v>14.9</v>
      </c>
      <c r="U212">
        <v>18.2</v>
      </c>
      <c r="V212">
        <v>15.3</v>
      </c>
      <c r="W212">
        <v>12.4</v>
      </c>
      <c r="X212">
        <v>19</v>
      </c>
      <c r="Y212">
        <v>19</v>
      </c>
      <c r="Z212">
        <v>13.9</v>
      </c>
      <c r="AA212">
        <v>7.1</v>
      </c>
      <c r="AC212" s="38">
        <f t="shared" si="91"/>
        <v>1</v>
      </c>
      <c r="AD212" s="38">
        <f t="shared" si="92"/>
        <v>12.984210526315788</v>
      </c>
      <c r="AE212" s="38"/>
      <c r="AF212" s="38">
        <f t="shared" si="93"/>
        <v>5</v>
      </c>
      <c r="AG212" s="38">
        <f t="shared" si="94"/>
        <v>0</v>
      </c>
      <c r="AH212" s="38">
        <f t="shared" si="95"/>
        <v>0</v>
      </c>
      <c r="AI212" s="38">
        <f t="shared" si="96"/>
        <v>5</v>
      </c>
      <c r="AJ212" s="38"/>
      <c r="AK212" s="38">
        <f t="shared" si="97"/>
        <v>0</v>
      </c>
      <c r="AL212" s="38">
        <f t="shared" si="98"/>
        <v>0</v>
      </c>
      <c r="AM212" s="38">
        <f t="shared" si="99"/>
        <v>0</v>
      </c>
      <c r="AN212" s="38">
        <f t="shared" si="100"/>
        <v>0</v>
      </c>
      <c r="AO212" s="38"/>
      <c r="AP212" s="38">
        <f t="shared" si="101"/>
        <v>0</v>
      </c>
      <c r="AQ212" s="38">
        <f t="shared" si="102"/>
        <v>0</v>
      </c>
      <c r="AR212" s="38">
        <f t="shared" si="103"/>
        <v>0</v>
      </c>
      <c r="AS212" s="38">
        <f t="shared" si="104"/>
        <v>0</v>
      </c>
      <c r="AT212" s="38">
        <f t="shared" si="105"/>
        <v>0</v>
      </c>
      <c r="AU212" s="38"/>
      <c r="AV212" s="38">
        <f t="shared" si="106"/>
        <v>1</v>
      </c>
      <c r="AW212" s="38">
        <f t="shared" si="107"/>
        <v>1</v>
      </c>
      <c r="AX212" s="38">
        <f t="shared" si="108"/>
        <v>0</v>
      </c>
      <c r="AY212" s="38">
        <f t="shared" si="109"/>
        <v>1</v>
      </c>
      <c r="AZ212" s="38">
        <f t="shared" si="110"/>
        <v>1</v>
      </c>
      <c r="BA212" s="38">
        <f t="shared" si="111"/>
        <v>0</v>
      </c>
      <c r="BB212" s="38">
        <f t="shared" si="112"/>
        <v>0</v>
      </c>
      <c r="BC212" s="38">
        <f t="shared" si="113"/>
        <v>0</v>
      </c>
      <c r="BD212" s="38">
        <f t="shared" si="114"/>
        <v>4</v>
      </c>
      <c r="BE212" s="38"/>
      <c r="BF212" s="38"/>
      <c r="BG212" s="39">
        <f t="shared" si="115"/>
        <v>0.2931578947368422</v>
      </c>
      <c r="BH212" s="39">
        <f t="shared" si="116"/>
        <v>0.16125431398910592</v>
      </c>
      <c r="BI212" s="39">
        <f t="shared" si="117"/>
        <v>0.40156483161390755</v>
      </c>
      <c r="BJ212" s="38"/>
      <c r="BK212" s="38"/>
      <c r="BL212" s="38"/>
      <c r="BM212" s="38">
        <f t="shared" si="118"/>
        <v>-2</v>
      </c>
      <c r="BN212" s="38">
        <f t="shared" si="119"/>
        <v>5</v>
      </c>
      <c r="BO212" s="38">
        <f t="shared" si="120"/>
        <v>0</v>
      </c>
      <c r="BP212" s="38">
        <f t="shared" si="121"/>
        <v>0</v>
      </c>
      <c r="BQ212" s="38">
        <f t="shared" si="122"/>
        <v>0</v>
      </c>
      <c r="BR212" s="38">
        <f t="shared" si="123"/>
        <v>0</v>
      </c>
      <c r="BS212" s="38">
        <f t="shared" si="124"/>
        <v>0</v>
      </c>
      <c r="BT212" s="38">
        <f t="shared" si="125"/>
        <v>0</v>
      </c>
      <c r="BU212" s="38">
        <f t="shared" si="126"/>
        <v>4</v>
      </c>
      <c r="BV212" s="40">
        <f t="shared" si="127"/>
        <v>-1</v>
      </c>
      <c r="BW212" s="40">
        <f t="shared" si="128"/>
        <v>0</v>
      </c>
      <c r="BX212" s="40">
        <f t="shared" si="129"/>
        <v>5</v>
      </c>
      <c r="BY212" s="38">
        <f t="shared" si="130"/>
        <v>11</v>
      </c>
      <c r="BZ212" s="37"/>
      <c r="CA212" s="37"/>
      <c r="CB212" s="37"/>
      <c r="CC212" s="37"/>
      <c r="CD212" s="37"/>
      <c r="CE212" s="37"/>
      <c r="CF212" s="37"/>
      <c r="CG212" s="37"/>
      <c r="CH212" s="37">
        <f t="shared" si="131"/>
        <v>0</v>
      </c>
      <c r="CI212" s="38">
        <f t="shared" si="132"/>
        <v>0</v>
      </c>
      <c r="CJ212" s="38">
        <f t="shared" si="133"/>
        <v>10.5</v>
      </c>
      <c r="CR212" s="38">
        <f t="shared" si="134"/>
        <v>0.08468491378319881</v>
      </c>
      <c r="CS212" s="39">
        <f t="shared" si="135"/>
        <v>-10</v>
      </c>
    </row>
    <row r="213" spans="1:97" ht="12.75">
      <c r="A213" s="4" t="s">
        <v>393</v>
      </c>
      <c r="B213" s="4" t="s">
        <v>3</v>
      </c>
      <c r="C213" s="5" t="s">
        <v>425</v>
      </c>
      <c r="D213" s="13" t="s">
        <v>426</v>
      </c>
      <c r="E213" s="4" t="s">
        <v>8</v>
      </c>
      <c r="F213" s="4" t="s">
        <v>399</v>
      </c>
      <c r="G213">
        <v>6.3</v>
      </c>
      <c r="P213">
        <v>1.1</v>
      </c>
      <c r="Q213">
        <v>20.3</v>
      </c>
      <c r="R213">
        <v>23.1</v>
      </c>
      <c r="S213">
        <v>21</v>
      </c>
      <c r="T213">
        <v>19.6</v>
      </c>
      <c r="U213">
        <v>19.1</v>
      </c>
      <c r="V213">
        <v>15.7</v>
      </c>
      <c r="W213">
        <v>12.9</v>
      </c>
      <c r="X213">
        <v>15.2</v>
      </c>
      <c r="Y213">
        <v>14.2</v>
      </c>
      <c r="Z213">
        <v>10.7</v>
      </c>
      <c r="AA213">
        <v>8.1</v>
      </c>
      <c r="AC213" s="38">
        <f t="shared" si="91"/>
        <v>8</v>
      </c>
      <c r="AD213" s="38">
        <f t="shared" si="92"/>
        <v>15.083333333333329</v>
      </c>
      <c r="AE213" s="38"/>
      <c r="AF213" s="38">
        <f t="shared" si="93"/>
        <v>0</v>
      </c>
      <c r="AG213" s="38">
        <f t="shared" si="94"/>
        <v>0</v>
      </c>
      <c r="AH213" s="38">
        <f t="shared" si="95"/>
        <v>0</v>
      </c>
      <c r="AI213" s="38">
        <f t="shared" si="96"/>
        <v>0</v>
      </c>
      <c r="AJ213" s="38"/>
      <c r="AK213" s="38">
        <f t="shared" si="97"/>
        <v>0</v>
      </c>
      <c r="AL213" s="38">
        <f t="shared" si="98"/>
        <v>0</v>
      </c>
      <c r="AM213" s="38">
        <f t="shared" si="99"/>
        <v>0</v>
      </c>
      <c r="AN213" s="38">
        <f t="shared" si="100"/>
        <v>0</v>
      </c>
      <c r="AO213" s="38"/>
      <c r="AP213" s="38">
        <f t="shared" si="101"/>
        <v>0</v>
      </c>
      <c r="AQ213" s="38">
        <f t="shared" si="102"/>
        <v>0</v>
      </c>
      <c r="AR213" s="38">
        <f t="shared" si="103"/>
        <v>0</v>
      </c>
      <c r="AS213" s="38">
        <f t="shared" si="104"/>
        <v>0</v>
      </c>
      <c r="AT213" s="38">
        <f t="shared" si="105"/>
        <v>0</v>
      </c>
      <c r="AU213" s="38"/>
      <c r="AV213" s="38">
        <f t="shared" si="106"/>
      </c>
      <c r="AW213" s="38">
        <f t="shared" si="107"/>
      </c>
      <c r="AX213" s="38">
        <f t="shared" si="108"/>
        <v>1</v>
      </c>
      <c r="AY213" s="38">
        <f t="shared" si="109"/>
        <v>0</v>
      </c>
      <c r="AZ213" s="38">
        <f t="shared" si="110"/>
        <v>0</v>
      </c>
      <c r="BA213" s="38">
        <f t="shared" si="111"/>
        <v>0</v>
      </c>
      <c r="BB213" s="38">
        <f t="shared" si="112"/>
        <v>0</v>
      </c>
      <c r="BC213" s="38">
        <f t="shared" si="113"/>
        <v>0</v>
      </c>
      <c r="BD213" s="38">
        <f t="shared" si="114"/>
        <v>1</v>
      </c>
      <c r="BE213" s="38"/>
      <c r="BF213" s="38"/>
      <c r="BG213" s="39">
        <f t="shared" si="115"/>
        <v>-0.43426573426573445</v>
      </c>
      <c r="BH213" s="39">
        <f t="shared" si="116"/>
        <v>0.06235689501067982</v>
      </c>
      <c r="BI213" s="39">
        <f t="shared" si="117"/>
        <v>-0.2497136260012253</v>
      </c>
      <c r="BJ213" s="38"/>
      <c r="BK213" s="38"/>
      <c r="BL213" s="38"/>
      <c r="BM213" s="38">
        <f t="shared" si="118"/>
        <v>-16</v>
      </c>
      <c r="BN213" s="38">
        <f t="shared" si="119"/>
        <v>0</v>
      </c>
      <c r="BO213" s="38">
        <f t="shared" si="120"/>
        <v>0</v>
      </c>
      <c r="BP213" s="38">
        <f t="shared" si="121"/>
        <v>0</v>
      </c>
      <c r="BQ213" s="38">
        <f t="shared" si="122"/>
        <v>0</v>
      </c>
      <c r="BR213" s="38">
        <f t="shared" si="123"/>
        <v>0</v>
      </c>
      <c r="BS213" s="38">
        <f t="shared" si="124"/>
        <v>0</v>
      </c>
      <c r="BT213" s="38">
        <f t="shared" si="125"/>
        <v>0</v>
      </c>
      <c r="BU213" s="38">
        <f t="shared" si="126"/>
        <v>1</v>
      </c>
      <c r="BV213" s="40">
        <f t="shared" si="127"/>
        <v>0</v>
      </c>
      <c r="BW213" s="40">
        <f t="shared" si="128"/>
        <v>0</v>
      </c>
      <c r="BX213" s="40">
        <f t="shared" si="129"/>
        <v>-10</v>
      </c>
      <c r="BY213" s="38">
        <f t="shared" si="130"/>
        <v>-25</v>
      </c>
      <c r="BZ213" s="37"/>
      <c r="CA213" s="37"/>
      <c r="CB213" s="37"/>
      <c r="CC213" s="37"/>
      <c r="CD213" s="37"/>
      <c r="CE213" s="37"/>
      <c r="CF213" s="37"/>
      <c r="CG213" s="37"/>
      <c r="CH213" s="37">
        <f t="shared" si="131"/>
        <v>0</v>
      </c>
      <c r="CI213" s="38">
        <f t="shared" si="132"/>
        <v>0</v>
      </c>
      <c r="CJ213" s="38">
        <f t="shared" si="133"/>
        <v>9.399999999999999</v>
      </c>
      <c r="CR213" s="38">
        <f t="shared" si="134"/>
        <v>-0.2497136260012253</v>
      </c>
      <c r="CS213" s="39">
        <f t="shared" si="135"/>
        <v>-10</v>
      </c>
    </row>
    <row r="214" spans="1:97" ht="12.75">
      <c r="A214" s="4" t="s">
        <v>393</v>
      </c>
      <c r="B214" s="4" t="s">
        <v>3</v>
      </c>
      <c r="C214" s="5" t="s">
        <v>398</v>
      </c>
      <c r="D214" s="4" t="s">
        <v>429</v>
      </c>
      <c r="E214" s="4" t="s">
        <v>8</v>
      </c>
      <c r="F214" s="4" t="s">
        <v>399</v>
      </c>
      <c r="G214">
        <v>6.3</v>
      </c>
      <c r="Q214">
        <v>3</v>
      </c>
      <c r="R214">
        <v>14.5</v>
      </c>
      <c r="S214">
        <v>18.2</v>
      </c>
      <c r="T214">
        <v>19.6</v>
      </c>
      <c r="U214">
        <v>21.5</v>
      </c>
      <c r="V214">
        <v>14.5</v>
      </c>
      <c r="W214">
        <v>15.8</v>
      </c>
      <c r="X214">
        <v>13.3</v>
      </c>
      <c r="Y214">
        <v>14</v>
      </c>
      <c r="Z214">
        <v>13.2</v>
      </c>
      <c r="AA214">
        <v>13.9</v>
      </c>
      <c r="AC214" s="38">
        <f t="shared" si="91"/>
        <v>9</v>
      </c>
      <c r="AD214" s="38">
        <f t="shared" si="92"/>
        <v>14.681818181818182</v>
      </c>
      <c r="AE214" s="38"/>
      <c r="AF214" s="38">
        <f t="shared" si="93"/>
        <v>0</v>
      </c>
      <c r="AG214" s="38">
        <f t="shared" si="94"/>
        <v>0</v>
      </c>
      <c r="AH214" s="38">
        <f t="shared" si="95"/>
        <v>0</v>
      </c>
      <c r="AI214" s="38">
        <f t="shared" si="96"/>
        <v>0</v>
      </c>
      <c r="AJ214" s="38"/>
      <c r="AK214" s="38">
        <f t="shared" si="97"/>
        <v>0</v>
      </c>
      <c r="AL214" s="38">
        <f t="shared" si="98"/>
        <v>0</v>
      </c>
      <c r="AM214" s="38">
        <f t="shared" si="99"/>
        <v>0</v>
      </c>
      <c r="AN214" s="38">
        <f t="shared" si="100"/>
        <v>0</v>
      </c>
      <c r="AO214" s="38"/>
      <c r="AP214" s="38">
        <f t="shared" si="101"/>
        <v>0</v>
      </c>
      <c r="AQ214" s="38">
        <f t="shared" si="102"/>
        <v>0</v>
      </c>
      <c r="AR214" s="38">
        <f t="shared" si="103"/>
        <v>0</v>
      </c>
      <c r="AS214" s="38">
        <f t="shared" si="104"/>
        <v>0</v>
      </c>
      <c r="AT214" s="38">
        <f t="shared" si="105"/>
        <v>0</v>
      </c>
      <c r="AU214" s="38"/>
      <c r="AV214" s="38">
        <f t="shared" si="106"/>
      </c>
      <c r="AW214" s="38">
        <f t="shared" si="107"/>
      </c>
      <c r="AX214" s="38">
        <f t="shared" si="108"/>
        <v>1</v>
      </c>
      <c r="AY214" s="38">
        <f t="shared" si="109"/>
        <v>1</v>
      </c>
      <c r="AZ214" s="38">
        <f t="shared" si="110"/>
        <v>0</v>
      </c>
      <c r="BA214" s="38">
        <f t="shared" si="111"/>
        <v>0</v>
      </c>
      <c r="BB214" s="38">
        <f t="shared" si="112"/>
        <v>0</v>
      </c>
      <c r="BC214" s="38">
        <f t="shared" si="113"/>
        <v>0</v>
      </c>
      <c r="BD214" s="38">
        <f t="shared" si="114"/>
        <v>2</v>
      </c>
      <c r="BE214" s="38"/>
      <c r="BF214" s="38"/>
      <c r="BG214" s="39">
        <f t="shared" si="115"/>
        <v>0.16727272727272718</v>
      </c>
      <c r="BH214" s="39">
        <f t="shared" si="116"/>
        <v>0.013617678526896666</v>
      </c>
      <c r="BI214" s="39">
        <f t="shared" si="117"/>
        <v>0.11669480933999021</v>
      </c>
      <c r="BJ214" s="38"/>
      <c r="BK214" s="38"/>
      <c r="BL214" s="38"/>
      <c r="BM214" s="38">
        <f t="shared" si="118"/>
        <v>-18</v>
      </c>
      <c r="BN214" s="38">
        <f t="shared" si="119"/>
        <v>0</v>
      </c>
      <c r="BO214" s="38">
        <f t="shared" si="120"/>
        <v>0</v>
      </c>
      <c r="BP214" s="38">
        <f t="shared" si="121"/>
        <v>0</v>
      </c>
      <c r="BQ214" s="38">
        <f t="shared" si="122"/>
        <v>0</v>
      </c>
      <c r="BR214" s="38">
        <f t="shared" si="123"/>
        <v>0</v>
      </c>
      <c r="BS214" s="38">
        <f t="shared" si="124"/>
        <v>0</v>
      </c>
      <c r="BT214" s="38">
        <f t="shared" si="125"/>
        <v>0</v>
      </c>
      <c r="BU214" s="38">
        <f t="shared" si="126"/>
        <v>2</v>
      </c>
      <c r="BV214" s="40">
        <f t="shared" si="127"/>
        <v>0</v>
      </c>
      <c r="BW214" s="40">
        <f t="shared" si="128"/>
        <v>0</v>
      </c>
      <c r="BX214" s="40">
        <f t="shared" si="129"/>
        <v>0</v>
      </c>
      <c r="BY214" s="38">
        <f t="shared" si="130"/>
        <v>-16</v>
      </c>
      <c r="BZ214" s="37"/>
      <c r="CA214" s="37"/>
      <c r="CB214" s="37"/>
      <c r="CC214" s="37"/>
      <c r="CD214" s="37"/>
      <c r="CE214" s="37"/>
      <c r="CF214" s="37"/>
      <c r="CG214" s="37"/>
      <c r="CH214" s="37">
        <f t="shared" si="131"/>
        <v>0</v>
      </c>
      <c r="CI214" s="38">
        <f t="shared" si="132"/>
        <v>0</v>
      </c>
      <c r="CJ214" s="38">
        <f t="shared" si="133"/>
        <v>13.55</v>
      </c>
      <c r="CR214" s="38">
        <f t="shared" si="134"/>
        <v>0.11669480933999021</v>
      </c>
      <c r="CS214" s="39">
        <f t="shared" si="135"/>
        <v>-10</v>
      </c>
    </row>
    <row r="215" spans="1:97" ht="12.75">
      <c r="A215" s="4" t="s">
        <v>393</v>
      </c>
      <c r="B215" s="4" t="s">
        <v>3</v>
      </c>
      <c r="C215" s="5" t="s">
        <v>427</v>
      </c>
      <c r="D215" s="4" t="s">
        <v>428</v>
      </c>
      <c r="E215" s="4" t="s">
        <v>8</v>
      </c>
      <c r="F215" s="4"/>
      <c r="G215">
        <v>6.3</v>
      </c>
      <c r="N215">
        <v>6.4</v>
      </c>
      <c r="O215">
        <v>-5.8</v>
      </c>
      <c r="P215">
        <v>2.6</v>
      </c>
      <c r="Q215">
        <v>1.3</v>
      </c>
      <c r="R215">
        <v>11.2</v>
      </c>
      <c r="S215">
        <v>11</v>
      </c>
      <c r="T215">
        <v>7.5</v>
      </c>
      <c r="U215">
        <v>13.4</v>
      </c>
      <c r="V215">
        <v>14.5</v>
      </c>
      <c r="W215">
        <v>15.4</v>
      </c>
      <c r="X215">
        <v>20.3</v>
      </c>
      <c r="Y215">
        <v>16.6</v>
      </c>
      <c r="Z215">
        <v>19.9</v>
      </c>
      <c r="AA215">
        <v>18.9</v>
      </c>
      <c r="AC215" s="38">
        <f aca="true" t="shared" si="136" ref="AC215:AC278">COUNTIF(H215:AA215,"")</f>
        <v>6</v>
      </c>
      <c r="AD215" s="38">
        <f aca="true" t="shared" si="137" ref="AD215:AD278">AVERAGE(H215:AA215)</f>
        <v>10.942857142857145</v>
      </c>
      <c r="AE215" s="38"/>
      <c r="AF215" s="38">
        <f aca="true" t="shared" si="138" ref="AF215:AF278">IF(Y215&gt;Y$20*1.5,15,IF(Y215&gt;Y$20*1.3,10,IF(Y215&gt;Y$20*1.15,5,0)))</f>
        <v>0</v>
      </c>
      <c r="AG215" s="38">
        <f aca="true" t="shared" si="139" ref="AG215:AG278">IF(Z215&gt;Z$20*1.5,15,IF(Z215&gt;Z$20*1.3,10,IF(Z215&gt;Z$20*1.15,5,0)))</f>
        <v>10</v>
      </c>
      <c r="AH215" s="38">
        <f aca="true" t="shared" si="140" ref="AH215:AH278">IF(AA215&gt;AA$20*1.5,15,IF(AA215&gt;AA$20*1.3,10,IF(AA215&gt;AA$20*1.15,5,0)))</f>
        <v>5</v>
      </c>
      <c r="AI215" s="38">
        <f aca="true" t="shared" si="141" ref="AI215:AI278">SUM(AF215:AH215)</f>
        <v>15</v>
      </c>
      <c r="AJ215" s="38"/>
      <c r="AK215" s="38">
        <f aca="true" t="shared" si="142" ref="AK215:AK278">IF(Y215&gt;$AD215*2.5,5,IF(Y215&gt;$AD215*2,2.5,IF(Y215&gt;$AD215*1.5,1,0)))</f>
        <v>1</v>
      </c>
      <c r="AL215" s="38">
        <f aca="true" t="shared" si="143" ref="AL215:AL278">IF(Z215&gt;$AD215*2.5,5,IF(Z215&gt;$AD215*2,2.5,IF(Z215&gt;$AD215*1.5,1,0)))</f>
        <v>1</v>
      </c>
      <c r="AM215" s="38">
        <f aca="true" t="shared" si="144" ref="AM215:AM278">IF(AA215&gt;$AD215*2.5,5,IF(AA215&gt;$AD215*2,2.5,IF(AA215&gt;$AD215*1.5,1,0)))</f>
        <v>1</v>
      </c>
      <c r="AN215" s="38">
        <f aca="true" t="shared" si="145" ref="AN215:AN278">SUM(AK215:AM215)</f>
        <v>3</v>
      </c>
      <c r="AO215" s="38"/>
      <c r="AP215" s="38">
        <f aca="true" t="shared" si="146" ref="AP215:AP278">IF(AA215&lt;AA$20*1.2,0,1)</f>
        <v>1</v>
      </c>
      <c r="AQ215" s="38">
        <f aca="true" t="shared" si="147" ref="AQ215:AQ278">IF((Z215+AA215)&lt;(Z$20*1.2+AA$20*1.2),0,1)</f>
        <v>1</v>
      </c>
      <c r="AR215" s="38">
        <f aca="true" t="shared" si="148" ref="AR215:AR278">IF(AA215&gt;MAX(F215:Z215),1,0)</f>
        <v>0</v>
      </c>
      <c r="AS215" s="38">
        <f aca="true" t="shared" si="149" ref="AS215:AS278">IF(AA215&lt;MAX(F215:Z215),0,IF(Z215&lt;MAX(F215:Y215),0,1))</f>
        <v>0</v>
      </c>
      <c r="AT215" s="38">
        <f aca="true" t="shared" si="150" ref="AT215:AT278">IF(AA215&lt;MAX(F215:Z215),0,IF(Z215&lt;MAX(F215:Y215),0,IF(Y215&lt;MAX(F215:X215),0,1)))</f>
        <v>0</v>
      </c>
      <c r="AU215" s="38"/>
      <c r="AV215" s="38">
        <f aca="true" t="shared" si="151" ref="AV215:AV278">IF(COUNTIF(H215:K215,"")=4,"",IF(COUNTIF(K215:N215,"")=4,"",IF(AVERAGE(H215:K215)&lt;AVERAGE(K215:N215),1,0)))</f>
      </c>
      <c r="AW215" s="38">
        <f aca="true" t="shared" si="152" ref="AW215:AW278">IF(COUNTIF(K215:N215,"")=4,"",IF(COUNTIF(N215:Q215,"")=4,"",IF(AVERAGE(K215:N215)&lt;AVERAGE(N215:Q215),1,0)))</f>
        <v>0</v>
      </c>
      <c r="AX215" s="38">
        <f aca="true" t="shared" si="153" ref="AX215:AX278">IF(COUNTIF(N215:Q215,"")=4,"",IF(COUNTIF(Q215:T215,"")=4,"",IF(AVERAGE(N215:Q215)&lt;AVERAGE(Q215:T215),1,0)))</f>
        <v>1</v>
      </c>
      <c r="AY215" s="38">
        <f aca="true" t="shared" si="154" ref="AY215:AY278">IF(COUNTIF(Q215:T215,"")=4,"",IF(COUNTIF(T215:W215,"")=4,"",IF(AVERAGE(Q215:T215)&lt;AVERAGE(T215:W215),1,0)))</f>
        <v>1</v>
      </c>
      <c r="AZ215" s="38">
        <f aca="true" t="shared" si="155" ref="AZ215:AZ278">IF(COUNTIF(T215:W215,"")=4,"",IF(COUNTIF(W215:Z215,"")=4,"",IF(AVERAGE(T215:W215)&lt;AVERAGE(W215:Z215),1,0)))</f>
        <v>1</v>
      </c>
      <c r="BA215" s="38">
        <f aca="true" t="shared" si="156" ref="BA215:BA278">IF(COUNTIF(W215:Y215,"")=3,"",IF(COUNTIF(Y215:AA215,"")=3,"",IF(AVERAGE(W215:Y215)&lt;AVERAGE(Y215:AA215),1,0)))</f>
        <v>1</v>
      </c>
      <c r="BB215" s="38">
        <f aca="true" t="shared" si="157" ref="BB215:BB278">IF(COUNTIF(Y215:Z215,"")=2,"",IF(COUNTIF(Z215:AA215,"")=2,"",IF(AVERAGE(Y215:Z215)&lt;AVERAGE(Z215:AA215),1,0)))</f>
        <v>1</v>
      </c>
      <c r="BC215" s="38">
        <f aca="true" t="shared" si="158" ref="BC215:BC278">IF(AA215&gt;MAX(F215:Z215),1,0)</f>
        <v>0</v>
      </c>
      <c r="BD215" s="38">
        <f aca="true" t="shared" si="159" ref="BD215:BD278">SUBTOTAL(9,AV215:BC215)</f>
        <v>5</v>
      </c>
      <c r="BE215" s="38"/>
      <c r="BF215" s="38"/>
      <c r="BG215" s="39">
        <f aca="true" t="shared" si="160" ref="BG215:BG278">SLOPE(H215:AA215,$AZ$6:$BS$6)</f>
        <v>1.6298901098901095</v>
      </c>
      <c r="BH215" s="39">
        <f aca="true" t="shared" si="161" ref="BH215:BH278">RSQ(H215:AA215,$AZ$6:$BS$6)</f>
        <v>0.777681880541103</v>
      </c>
      <c r="BI215" s="39">
        <f aca="true" t="shared" si="162" ref="BI215:BI278">CORREL(H215:AA215,$AZ$6:$BS$6)</f>
        <v>0.8818627333894448</v>
      </c>
      <c r="BJ215" s="38"/>
      <c r="BK215" s="38"/>
      <c r="BL215" s="38"/>
      <c r="BM215" s="38">
        <f aca="true" t="shared" si="163" ref="BM215:BM278">AC215*-2</f>
        <v>-12</v>
      </c>
      <c r="BN215" s="38">
        <f aca="true" t="shared" si="164" ref="BN215:BN278">AI215</f>
        <v>15</v>
      </c>
      <c r="BO215" s="38">
        <f aca="true" t="shared" si="165" ref="BO215:BO278">AN215</f>
        <v>3</v>
      </c>
      <c r="BP215" s="38">
        <f aca="true" t="shared" si="166" ref="BP215:BP278">AP215</f>
        <v>1</v>
      </c>
      <c r="BQ215" s="38">
        <f aca="true" t="shared" si="167" ref="BQ215:BQ278">AQ215</f>
        <v>1</v>
      </c>
      <c r="BR215" s="38">
        <f aca="true" t="shared" si="168" ref="BR215:BR278">AR215</f>
        <v>0</v>
      </c>
      <c r="BS215" s="38">
        <f aca="true" t="shared" si="169" ref="BS215:BS278">AS215</f>
        <v>0</v>
      </c>
      <c r="BT215" s="38">
        <f aca="true" t="shared" si="170" ref="BT215:BT278">AT215</f>
        <v>0</v>
      </c>
      <c r="BU215" s="38">
        <f aca="true" t="shared" si="171" ref="BU215:BU278">BD215</f>
        <v>5</v>
      </c>
      <c r="BV215" s="40">
        <f aca="true" t="shared" si="172" ref="BV215:BV278">IF(AC215&gt;4,0,IF(BG215&lt;0,-10,IF(BG215&lt;0.5,-1,IF(BG215&lt;0.75,2.5,IF(BG215&lt;1,5,IF(BG215&lt;1.25,7.5,IF(BG215&lt;1.5,10,15)))))))</f>
        <v>0</v>
      </c>
      <c r="BW215" s="40">
        <f aca="true" t="shared" si="173" ref="BW215:BW278">IF(BH215&lt;0,-10,IF(BH215&lt;0.25,0,IF(BH215&lt;0.5,5,IF(BH215&lt;0.7,7.5,IF(BH215&lt;0.8,10,IF(BH215&lt;0.85,12.5,IF(BH215&lt;0.9,15,IF(BH215&lt;0.95,17.5,20))))))))</f>
        <v>10</v>
      </c>
      <c r="BX215" s="40">
        <f aca="true" t="shared" si="174" ref="BX215:BX278">IF(BI215&lt;0,-10,IF(BI215&lt;0.25,0,IF(BI215&lt;0.5,5,IF(BI215&lt;0.7,10,IF(BI215&lt;0.8,15,IF(BI215&lt;0.85,20,IF(BI215&lt;0.9,25,IF(BI215&lt;0.95,30,35))))))))</f>
        <v>25</v>
      </c>
      <c r="BY215" s="38">
        <f aca="true" t="shared" si="175" ref="BY215:BY278">SUM(BM215:BX215)</f>
        <v>48</v>
      </c>
      <c r="BZ215" s="37"/>
      <c r="CA215" s="37"/>
      <c r="CB215" s="37"/>
      <c r="CC215" s="37"/>
      <c r="CD215" s="37" t="s">
        <v>620</v>
      </c>
      <c r="CE215" s="37"/>
      <c r="CF215" s="37"/>
      <c r="CG215" s="37"/>
      <c r="CH215" s="37">
        <f aca="true" t="shared" si="176" ref="CH215:CH278">IF(AVERAGE(Z215:AA215)&lt;AVERAGE(H215:X215)*CH$20,0,1)</f>
        <v>1</v>
      </c>
      <c r="CI215" s="38">
        <f aca="true" t="shared" si="177" ref="CI215:CI278">IF(AVERAGE(Z215:AA215)&lt;AVERAGE(H215:X215)*CI$20,0,1)</f>
        <v>1</v>
      </c>
      <c r="CJ215" s="38">
        <f aca="true" t="shared" si="178" ref="CJ215:CJ278">AVERAGE(Z215:AA215)</f>
        <v>19.4</v>
      </c>
      <c r="CR215" s="38">
        <f aca="true" t="shared" si="179" ref="CR215:CR278">CORREL(L215:AA215,$BD$6:$BS$6)</f>
        <v>0.8818627333894448</v>
      </c>
      <c r="CS215" s="39">
        <f aca="true" t="shared" si="180" ref="CS215:CS278">IF(CR215&gt;0.8,CR215-BI215,-10)</f>
        <v>0</v>
      </c>
    </row>
    <row r="216" spans="1:97" ht="12.75">
      <c r="A216" s="4" t="s">
        <v>393</v>
      </c>
      <c r="B216" s="4" t="s">
        <v>3</v>
      </c>
      <c r="C216" s="5" t="s">
        <v>560</v>
      </c>
      <c r="D216" s="4" t="s">
        <v>559</v>
      </c>
      <c r="E216" s="4" t="s">
        <v>8</v>
      </c>
      <c r="F216" s="4"/>
      <c r="G216">
        <v>6.3</v>
      </c>
      <c r="U216">
        <v>5.3</v>
      </c>
      <c r="V216">
        <v>6.7</v>
      </c>
      <c r="W216">
        <v>7.5</v>
      </c>
      <c r="X216">
        <v>10.3</v>
      </c>
      <c r="Y216">
        <v>12.3</v>
      </c>
      <c r="Z216">
        <v>10.1</v>
      </c>
      <c r="AA216">
        <v>4.7</v>
      </c>
      <c r="AC216" s="38">
        <f t="shared" si="136"/>
        <v>13</v>
      </c>
      <c r="AD216" s="38">
        <f t="shared" si="137"/>
        <v>8.12857142857143</v>
      </c>
      <c r="AE216" s="38"/>
      <c r="AF216" s="38">
        <f t="shared" si="138"/>
        <v>0</v>
      </c>
      <c r="AG216" s="38">
        <f t="shared" si="139"/>
        <v>0</v>
      </c>
      <c r="AH216" s="38">
        <f t="shared" si="140"/>
        <v>0</v>
      </c>
      <c r="AI216" s="38">
        <f t="shared" si="141"/>
        <v>0</v>
      </c>
      <c r="AJ216" s="38"/>
      <c r="AK216" s="38">
        <f t="shared" si="142"/>
        <v>1</v>
      </c>
      <c r="AL216" s="38">
        <f t="shared" si="143"/>
        <v>0</v>
      </c>
      <c r="AM216" s="38">
        <f t="shared" si="144"/>
        <v>0</v>
      </c>
      <c r="AN216" s="38">
        <f t="shared" si="145"/>
        <v>1</v>
      </c>
      <c r="AO216" s="38"/>
      <c r="AP216" s="38">
        <f t="shared" si="146"/>
        <v>0</v>
      </c>
      <c r="AQ216" s="38">
        <f t="shared" si="147"/>
        <v>0</v>
      </c>
      <c r="AR216" s="38">
        <f t="shared" si="148"/>
        <v>0</v>
      </c>
      <c r="AS216" s="38">
        <f t="shared" si="149"/>
        <v>0</v>
      </c>
      <c r="AT216" s="38">
        <f t="shared" si="150"/>
        <v>0</v>
      </c>
      <c r="AU216" s="38"/>
      <c r="AV216" s="38">
        <f t="shared" si="151"/>
      </c>
      <c r="AW216" s="38">
        <f t="shared" si="152"/>
      </c>
      <c r="AX216" s="38">
        <f t="shared" si="153"/>
      </c>
      <c r="AY216" s="38">
        <f t="shared" si="154"/>
      </c>
      <c r="AZ216" s="38">
        <f t="shared" si="155"/>
        <v>1</v>
      </c>
      <c r="BA216" s="38">
        <f t="shared" si="156"/>
        <v>0</v>
      </c>
      <c r="BB216" s="38">
        <f t="shared" si="157"/>
        <v>0</v>
      </c>
      <c r="BC216" s="38">
        <f t="shared" si="158"/>
        <v>0</v>
      </c>
      <c r="BD216" s="38">
        <f t="shared" si="159"/>
        <v>1</v>
      </c>
      <c r="BE216" s="38"/>
      <c r="BF216" s="38"/>
      <c r="BG216" s="39">
        <f t="shared" si="160"/>
        <v>0.35000000000000014</v>
      </c>
      <c r="BH216" s="39">
        <f t="shared" si="161"/>
        <v>0.07117026322029887</v>
      </c>
      <c r="BI216" s="39">
        <f t="shared" si="162"/>
        <v>0.2667775538164687</v>
      </c>
      <c r="BJ216" s="38"/>
      <c r="BK216" s="38"/>
      <c r="BL216" s="38"/>
      <c r="BM216" s="38">
        <f t="shared" si="163"/>
        <v>-26</v>
      </c>
      <c r="BN216" s="38">
        <f t="shared" si="164"/>
        <v>0</v>
      </c>
      <c r="BO216" s="38">
        <f t="shared" si="165"/>
        <v>1</v>
      </c>
      <c r="BP216" s="38">
        <f t="shared" si="166"/>
        <v>0</v>
      </c>
      <c r="BQ216" s="38">
        <f t="shared" si="167"/>
        <v>0</v>
      </c>
      <c r="BR216" s="38">
        <f t="shared" si="168"/>
        <v>0</v>
      </c>
      <c r="BS216" s="38">
        <f t="shared" si="169"/>
        <v>0</v>
      </c>
      <c r="BT216" s="38">
        <f t="shared" si="170"/>
        <v>0</v>
      </c>
      <c r="BU216" s="38">
        <f t="shared" si="171"/>
        <v>1</v>
      </c>
      <c r="BV216" s="40">
        <f t="shared" si="172"/>
        <v>0</v>
      </c>
      <c r="BW216" s="40">
        <f t="shared" si="173"/>
        <v>0</v>
      </c>
      <c r="BX216" s="40">
        <f t="shared" si="174"/>
        <v>5</v>
      </c>
      <c r="BY216" s="38">
        <f t="shared" si="175"/>
        <v>-19</v>
      </c>
      <c r="BZ216" s="37"/>
      <c r="CA216" s="37"/>
      <c r="CB216" s="37"/>
      <c r="CC216" s="37"/>
      <c r="CD216" s="37"/>
      <c r="CE216" s="37"/>
      <c r="CF216" s="37"/>
      <c r="CG216" s="37"/>
      <c r="CH216" s="37">
        <f t="shared" si="176"/>
        <v>0</v>
      </c>
      <c r="CI216" s="38">
        <f t="shared" si="177"/>
        <v>0</v>
      </c>
      <c r="CJ216" s="38">
        <f t="shared" si="178"/>
        <v>7.4</v>
      </c>
      <c r="CR216" s="38">
        <f t="shared" si="179"/>
        <v>0.2667775538164687</v>
      </c>
      <c r="CS216" s="39">
        <f t="shared" si="180"/>
        <v>-10</v>
      </c>
    </row>
    <row r="217" spans="1:97" ht="12.75">
      <c r="A217" s="4" t="s">
        <v>393</v>
      </c>
      <c r="B217" s="4" t="s">
        <v>3</v>
      </c>
      <c r="C217" s="5" t="s">
        <v>560</v>
      </c>
      <c r="D217" s="4" t="s">
        <v>559</v>
      </c>
      <c r="E217" s="4" t="s">
        <v>49</v>
      </c>
      <c r="F217" s="4"/>
      <c r="G217">
        <v>6.3</v>
      </c>
      <c r="H217">
        <v>6.9</v>
      </c>
      <c r="I217">
        <v>4.3</v>
      </c>
      <c r="J217">
        <v>7.9</v>
      </c>
      <c r="K217">
        <v>11.1</v>
      </c>
      <c r="L217">
        <v>13.4</v>
      </c>
      <c r="M217">
        <v>16.2</v>
      </c>
      <c r="N217">
        <v>13.3</v>
      </c>
      <c r="O217">
        <v>18.6</v>
      </c>
      <c r="P217">
        <v>20.2</v>
      </c>
      <c r="Q217">
        <v>13.9</v>
      </c>
      <c r="R217">
        <v>17.5</v>
      </c>
      <c r="S217">
        <v>16.6</v>
      </c>
      <c r="T217">
        <v>12.6</v>
      </c>
      <c r="U217">
        <v>3.4</v>
      </c>
      <c r="V217">
        <v>15.9</v>
      </c>
      <c r="W217">
        <v>10.7</v>
      </c>
      <c r="X217">
        <v>0.8</v>
      </c>
      <c r="AA217">
        <v>15.1</v>
      </c>
      <c r="AC217" s="38">
        <f t="shared" si="136"/>
        <v>2</v>
      </c>
      <c r="AD217" s="38">
        <f t="shared" si="137"/>
        <v>12.133333333333333</v>
      </c>
      <c r="AE217" s="38"/>
      <c r="AF217" s="38">
        <f t="shared" si="138"/>
        <v>0</v>
      </c>
      <c r="AG217" s="38">
        <f t="shared" si="139"/>
        <v>0</v>
      </c>
      <c r="AH217" s="38">
        <f t="shared" si="140"/>
        <v>0</v>
      </c>
      <c r="AI217" s="38">
        <f t="shared" si="141"/>
        <v>0</v>
      </c>
      <c r="AJ217" s="38"/>
      <c r="AK217" s="38">
        <f t="shared" si="142"/>
        <v>0</v>
      </c>
      <c r="AL217" s="38">
        <f t="shared" si="143"/>
        <v>0</v>
      </c>
      <c r="AM217" s="38">
        <f t="shared" si="144"/>
        <v>0</v>
      </c>
      <c r="AN217" s="38">
        <f t="shared" si="145"/>
        <v>0</v>
      </c>
      <c r="AO217" s="38"/>
      <c r="AP217" s="38">
        <f t="shared" si="146"/>
        <v>0</v>
      </c>
      <c r="AQ217" s="38">
        <f t="shared" si="147"/>
        <v>0</v>
      </c>
      <c r="AR217" s="38">
        <f t="shared" si="148"/>
        <v>0</v>
      </c>
      <c r="AS217" s="38">
        <f t="shared" si="149"/>
        <v>0</v>
      </c>
      <c r="AT217" s="38">
        <f t="shared" si="150"/>
        <v>0</v>
      </c>
      <c r="AU217" s="38"/>
      <c r="AV217" s="38">
        <f t="shared" si="151"/>
        <v>1</v>
      </c>
      <c r="AW217" s="38">
        <f t="shared" si="152"/>
        <v>1</v>
      </c>
      <c r="AX217" s="38">
        <f t="shared" si="153"/>
        <v>0</v>
      </c>
      <c r="AY217" s="38">
        <f t="shared" si="154"/>
        <v>0</v>
      </c>
      <c r="AZ217" s="38">
        <f t="shared" si="155"/>
        <v>0</v>
      </c>
      <c r="BA217" s="38">
        <f t="shared" si="156"/>
        <v>1</v>
      </c>
      <c r="BB217" s="38">
        <f t="shared" si="157"/>
      </c>
      <c r="BC217" s="38">
        <f t="shared" si="158"/>
        <v>0</v>
      </c>
      <c r="BD217" s="38">
        <f t="shared" si="159"/>
        <v>3</v>
      </c>
      <c r="BE217" s="38"/>
      <c r="BF217" s="38"/>
      <c r="BG217" s="39">
        <f t="shared" si="160"/>
        <v>0.0762684820763748</v>
      </c>
      <c r="BH217" s="39">
        <f t="shared" si="161"/>
        <v>0.005887879122011693</v>
      </c>
      <c r="BI217" s="39">
        <f t="shared" si="162"/>
        <v>0.07673251671887019</v>
      </c>
      <c r="BJ217" s="38"/>
      <c r="BK217" s="38"/>
      <c r="BL217" s="38"/>
      <c r="BM217" s="38">
        <f t="shared" si="163"/>
        <v>-4</v>
      </c>
      <c r="BN217" s="38">
        <f t="shared" si="164"/>
        <v>0</v>
      </c>
      <c r="BO217" s="38">
        <f t="shared" si="165"/>
        <v>0</v>
      </c>
      <c r="BP217" s="38">
        <f t="shared" si="166"/>
        <v>0</v>
      </c>
      <c r="BQ217" s="38">
        <f t="shared" si="167"/>
        <v>0</v>
      </c>
      <c r="BR217" s="38">
        <f t="shared" si="168"/>
        <v>0</v>
      </c>
      <c r="BS217" s="38">
        <f t="shared" si="169"/>
        <v>0</v>
      </c>
      <c r="BT217" s="38">
        <f t="shared" si="170"/>
        <v>0</v>
      </c>
      <c r="BU217" s="38">
        <f t="shared" si="171"/>
        <v>3</v>
      </c>
      <c r="BV217" s="40">
        <f t="shared" si="172"/>
        <v>-1</v>
      </c>
      <c r="BW217" s="40">
        <f t="shared" si="173"/>
        <v>0</v>
      </c>
      <c r="BX217" s="40">
        <f t="shared" si="174"/>
        <v>0</v>
      </c>
      <c r="BY217" s="38">
        <f t="shared" si="175"/>
        <v>-2</v>
      </c>
      <c r="BZ217" s="37"/>
      <c r="CA217" s="37"/>
      <c r="CB217" s="37"/>
      <c r="CC217" s="37"/>
      <c r="CD217" s="37"/>
      <c r="CE217" s="37"/>
      <c r="CF217" s="37"/>
      <c r="CG217" s="37"/>
      <c r="CH217" s="37">
        <f t="shared" si="176"/>
        <v>1</v>
      </c>
      <c r="CI217" s="38">
        <f t="shared" si="177"/>
        <v>0</v>
      </c>
      <c r="CJ217" s="38">
        <f t="shared" si="178"/>
        <v>15.1</v>
      </c>
      <c r="CR217" s="38">
        <f t="shared" si="179"/>
        <v>-0.43224323141955223</v>
      </c>
      <c r="CS217" s="39">
        <f t="shared" si="180"/>
        <v>-10</v>
      </c>
    </row>
    <row r="218" spans="1:97" ht="12.75">
      <c r="A218" s="4" t="s">
        <v>393</v>
      </c>
      <c r="B218" s="4" t="s">
        <v>3</v>
      </c>
      <c r="C218" s="5" t="s">
        <v>561</v>
      </c>
      <c r="D218" s="4" t="s">
        <v>573</v>
      </c>
      <c r="E218" s="4" t="s">
        <v>49</v>
      </c>
      <c r="F218" s="4"/>
      <c r="G218">
        <v>6.3</v>
      </c>
      <c r="H218">
        <v>10.9</v>
      </c>
      <c r="I218">
        <v>7.7</v>
      </c>
      <c r="J218">
        <v>9.9</v>
      </c>
      <c r="K218">
        <v>14.5</v>
      </c>
      <c r="L218">
        <v>11.2</v>
      </c>
      <c r="M218">
        <v>13.2</v>
      </c>
      <c r="N218">
        <v>16.2</v>
      </c>
      <c r="O218">
        <v>15.6</v>
      </c>
      <c r="P218">
        <v>21.8</v>
      </c>
      <c r="Q218">
        <v>17.4</v>
      </c>
      <c r="R218">
        <v>16.3</v>
      </c>
      <c r="S218">
        <v>13.6</v>
      </c>
      <c r="T218">
        <v>4.5</v>
      </c>
      <c r="U218">
        <v>11.6</v>
      </c>
      <c r="V218">
        <v>15.4</v>
      </c>
      <c r="W218">
        <v>10.7</v>
      </c>
      <c r="X218">
        <v>15.9</v>
      </c>
      <c r="AA218">
        <v>15.1</v>
      </c>
      <c r="AC218" s="38">
        <f t="shared" si="136"/>
        <v>2</v>
      </c>
      <c r="AD218" s="38">
        <f t="shared" si="137"/>
        <v>13.416666666666666</v>
      </c>
      <c r="AE218" s="38"/>
      <c r="AF218" s="38">
        <f t="shared" si="138"/>
        <v>0</v>
      </c>
      <c r="AG218" s="38">
        <f t="shared" si="139"/>
        <v>0</v>
      </c>
      <c r="AH218" s="38">
        <f t="shared" si="140"/>
        <v>0</v>
      </c>
      <c r="AI218" s="38">
        <f t="shared" si="141"/>
        <v>0</v>
      </c>
      <c r="AJ218" s="38"/>
      <c r="AK218" s="38">
        <f t="shared" si="142"/>
        <v>0</v>
      </c>
      <c r="AL218" s="38">
        <f t="shared" si="143"/>
        <v>0</v>
      </c>
      <c r="AM218" s="38">
        <f t="shared" si="144"/>
        <v>0</v>
      </c>
      <c r="AN218" s="38">
        <f t="shared" si="145"/>
        <v>0</v>
      </c>
      <c r="AO218" s="38"/>
      <c r="AP218" s="38">
        <f t="shared" si="146"/>
        <v>0</v>
      </c>
      <c r="AQ218" s="38">
        <f t="shared" si="147"/>
        <v>0</v>
      </c>
      <c r="AR218" s="38">
        <f t="shared" si="148"/>
        <v>0</v>
      </c>
      <c r="AS218" s="38">
        <f t="shared" si="149"/>
        <v>0</v>
      </c>
      <c r="AT218" s="38">
        <f t="shared" si="150"/>
        <v>0</v>
      </c>
      <c r="AU218" s="38"/>
      <c r="AV218" s="38">
        <f t="shared" si="151"/>
        <v>1</v>
      </c>
      <c r="AW218" s="38">
        <f t="shared" si="152"/>
        <v>1</v>
      </c>
      <c r="AX218" s="38">
        <f t="shared" si="153"/>
        <v>0</v>
      </c>
      <c r="AY218" s="38">
        <f t="shared" si="154"/>
        <v>0</v>
      </c>
      <c r="AZ218" s="38">
        <f t="shared" si="155"/>
        <v>1</v>
      </c>
      <c r="BA218" s="38">
        <f t="shared" si="156"/>
        <v>1</v>
      </c>
      <c r="BB218" s="38">
        <f t="shared" si="157"/>
      </c>
      <c r="BC218" s="38">
        <f t="shared" si="158"/>
        <v>0</v>
      </c>
      <c r="BD218" s="38">
        <f t="shared" si="159"/>
        <v>4</v>
      </c>
      <c r="BE218" s="38"/>
      <c r="BF218" s="38"/>
      <c r="BG218" s="39">
        <f t="shared" si="160"/>
        <v>0.1424848420380811</v>
      </c>
      <c r="BH218" s="39">
        <f t="shared" si="161"/>
        <v>0.039616831978929304</v>
      </c>
      <c r="BI218" s="39">
        <f t="shared" si="162"/>
        <v>0.19903977486655602</v>
      </c>
      <c r="BJ218" s="38"/>
      <c r="BK218" s="38"/>
      <c r="BL218" s="38"/>
      <c r="BM218" s="38">
        <f t="shared" si="163"/>
        <v>-4</v>
      </c>
      <c r="BN218" s="38">
        <f t="shared" si="164"/>
        <v>0</v>
      </c>
      <c r="BO218" s="38">
        <f t="shared" si="165"/>
        <v>0</v>
      </c>
      <c r="BP218" s="38">
        <f t="shared" si="166"/>
        <v>0</v>
      </c>
      <c r="BQ218" s="38">
        <f t="shared" si="167"/>
        <v>0</v>
      </c>
      <c r="BR218" s="38">
        <f t="shared" si="168"/>
        <v>0</v>
      </c>
      <c r="BS218" s="38">
        <f t="shared" si="169"/>
        <v>0</v>
      </c>
      <c r="BT218" s="38">
        <f t="shared" si="170"/>
        <v>0</v>
      </c>
      <c r="BU218" s="38">
        <f t="shared" si="171"/>
        <v>4</v>
      </c>
      <c r="BV218" s="40">
        <f t="shared" si="172"/>
        <v>-1</v>
      </c>
      <c r="BW218" s="40">
        <f t="shared" si="173"/>
        <v>0</v>
      </c>
      <c r="BX218" s="40">
        <f t="shared" si="174"/>
        <v>0</v>
      </c>
      <c r="BY218" s="38">
        <f t="shared" si="175"/>
        <v>-1</v>
      </c>
      <c r="BZ218" s="37"/>
      <c r="CA218" s="37"/>
      <c r="CB218" s="37"/>
      <c r="CC218" s="37"/>
      <c r="CD218" s="37"/>
      <c r="CE218" s="37"/>
      <c r="CF218" s="37"/>
      <c r="CG218" s="37"/>
      <c r="CH218" s="37">
        <f t="shared" si="176"/>
        <v>0</v>
      </c>
      <c r="CI218" s="38">
        <f t="shared" si="177"/>
        <v>0</v>
      </c>
      <c r="CJ218" s="38">
        <f t="shared" si="178"/>
        <v>15.1</v>
      </c>
      <c r="CR218" s="38">
        <f t="shared" si="179"/>
        <v>-0.12832226045837355</v>
      </c>
      <c r="CS218" s="39">
        <f t="shared" si="180"/>
        <v>-10</v>
      </c>
    </row>
    <row r="219" spans="1:97" ht="12.75">
      <c r="A219" s="4" t="s">
        <v>393</v>
      </c>
      <c r="B219" s="4" t="s">
        <v>3</v>
      </c>
      <c r="C219" s="5" t="s">
        <v>562</v>
      </c>
      <c r="D219" s="4" t="s">
        <v>563</v>
      </c>
      <c r="E219" s="4" t="s">
        <v>49</v>
      </c>
      <c r="F219" s="4"/>
      <c r="G219">
        <v>6.3</v>
      </c>
      <c r="H219">
        <v>11.3</v>
      </c>
      <c r="I219">
        <v>5.8</v>
      </c>
      <c r="J219">
        <v>13</v>
      </c>
      <c r="K219">
        <v>14.8</v>
      </c>
      <c r="L219">
        <v>12.1</v>
      </c>
      <c r="M219">
        <v>17.6</v>
      </c>
      <c r="N219">
        <v>6</v>
      </c>
      <c r="O219">
        <v>18.2</v>
      </c>
      <c r="P219">
        <v>14.7</v>
      </c>
      <c r="Q219">
        <v>16.5</v>
      </c>
      <c r="R219">
        <v>20.9</v>
      </c>
      <c r="S219">
        <v>13.2</v>
      </c>
      <c r="T219">
        <v>14.4</v>
      </c>
      <c r="U219">
        <v>12</v>
      </c>
      <c r="V219">
        <v>13.7</v>
      </c>
      <c r="W219">
        <v>13.6</v>
      </c>
      <c r="X219">
        <v>21.2</v>
      </c>
      <c r="Y219">
        <v>14.5</v>
      </c>
      <c r="AA219">
        <v>11</v>
      </c>
      <c r="AC219" s="38">
        <f t="shared" si="136"/>
        <v>1</v>
      </c>
      <c r="AD219" s="38">
        <f t="shared" si="137"/>
        <v>13.921052631578947</v>
      </c>
      <c r="AE219" s="38"/>
      <c r="AF219" s="38">
        <f t="shared" si="138"/>
        <v>0</v>
      </c>
      <c r="AG219" s="38">
        <f t="shared" si="139"/>
        <v>0</v>
      </c>
      <c r="AH219" s="38">
        <f t="shared" si="140"/>
        <v>0</v>
      </c>
      <c r="AI219" s="38">
        <f t="shared" si="141"/>
        <v>0</v>
      </c>
      <c r="AJ219" s="38"/>
      <c r="AK219" s="38">
        <f t="shared" si="142"/>
        <v>0</v>
      </c>
      <c r="AL219" s="38">
        <f t="shared" si="143"/>
        <v>0</v>
      </c>
      <c r="AM219" s="38">
        <f t="shared" si="144"/>
        <v>0</v>
      </c>
      <c r="AN219" s="38">
        <f t="shared" si="145"/>
        <v>0</v>
      </c>
      <c r="AO219" s="38"/>
      <c r="AP219" s="38">
        <f t="shared" si="146"/>
        <v>0</v>
      </c>
      <c r="AQ219" s="38">
        <f t="shared" si="147"/>
        <v>0</v>
      </c>
      <c r="AR219" s="38">
        <f t="shared" si="148"/>
        <v>0</v>
      </c>
      <c r="AS219" s="38">
        <f t="shared" si="149"/>
        <v>0</v>
      </c>
      <c r="AT219" s="38">
        <f t="shared" si="150"/>
        <v>0</v>
      </c>
      <c r="AU219" s="38"/>
      <c r="AV219" s="38">
        <f t="shared" si="151"/>
        <v>1</v>
      </c>
      <c r="AW219" s="38">
        <f t="shared" si="152"/>
        <v>1</v>
      </c>
      <c r="AX219" s="38">
        <f t="shared" si="153"/>
        <v>1</v>
      </c>
      <c r="AY219" s="38">
        <f t="shared" si="154"/>
        <v>0</v>
      </c>
      <c r="AZ219" s="38">
        <f t="shared" si="155"/>
        <v>1</v>
      </c>
      <c r="BA219" s="38">
        <f t="shared" si="156"/>
        <v>0</v>
      </c>
      <c r="BB219" s="38">
        <f t="shared" si="157"/>
        <v>0</v>
      </c>
      <c r="BC219" s="38">
        <f t="shared" si="158"/>
        <v>0</v>
      </c>
      <c r="BD219" s="38">
        <f t="shared" si="159"/>
        <v>4</v>
      </c>
      <c r="BE219" s="38"/>
      <c r="BF219" s="38"/>
      <c r="BG219" s="39">
        <f t="shared" si="160"/>
        <v>0.20575513851653252</v>
      </c>
      <c r="BH219" s="39">
        <f t="shared" si="161"/>
        <v>0.08459052599521173</v>
      </c>
      <c r="BI219" s="39">
        <f t="shared" si="162"/>
        <v>0.2908445048392899</v>
      </c>
      <c r="BJ219" s="38"/>
      <c r="BK219" s="38"/>
      <c r="BL219" s="38"/>
      <c r="BM219" s="38">
        <f t="shared" si="163"/>
        <v>-2</v>
      </c>
      <c r="BN219" s="38">
        <f t="shared" si="164"/>
        <v>0</v>
      </c>
      <c r="BO219" s="38">
        <f t="shared" si="165"/>
        <v>0</v>
      </c>
      <c r="BP219" s="38">
        <f t="shared" si="166"/>
        <v>0</v>
      </c>
      <c r="BQ219" s="38">
        <f t="shared" si="167"/>
        <v>0</v>
      </c>
      <c r="BR219" s="38">
        <f t="shared" si="168"/>
        <v>0</v>
      </c>
      <c r="BS219" s="38">
        <f t="shared" si="169"/>
        <v>0</v>
      </c>
      <c r="BT219" s="38">
        <f t="shared" si="170"/>
        <v>0</v>
      </c>
      <c r="BU219" s="38">
        <f t="shared" si="171"/>
        <v>4</v>
      </c>
      <c r="BV219" s="40">
        <f t="shared" si="172"/>
        <v>-1</v>
      </c>
      <c r="BW219" s="40">
        <f t="shared" si="173"/>
        <v>0</v>
      </c>
      <c r="BX219" s="40">
        <f t="shared" si="174"/>
        <v>5</v>
      </c>
      <c r="BY219" s="38">
        <f t="shared" si="175"/>
        <v>6</v>
      </c>
      <c r="BZ219" s="37"/>
      <c r="CA219" s="37"/>
      <c r="CB219" s="37"/>
      <c r="CC219" s="37"/>
      <c r="CD219" s="37"/>
      <c r="CE219" s="37"/>
      <c r="CF219" s="37"/>
      <c r="CG219" s="37"/>
      <c r="CH219" s="37">
        <f t="shared" si="176"/>
        <v>0</v>
      </c>
      <c r="CI219" s="38">
        <f t="shared" si="177"/>
        <v>0</v>
      </c>
      <c r="CJ219" s="38">
        <f t="shared" si="178"/>
        <v>11</v>
      </c>
      <c r="CR219" s="38">
        <f t="shared" si="179"/>
        <v>0.03658447774381512</v>
      </c>
      <c r="CS219" s="39">
        <f t="shared" si="180"/>
        <v>-10</v>
      </c>
    </row>
    <row r="220" spans="1:97" ht="12.75">
      <c r="A220" s="4" t="s">
        <v>393</v>
      </c>
      <c r="B220" s="4" t="s">
        <v>3</v>
      </c>
      <c r="C220" s="5" t="s">
        <v>565</v>
      </c>
      <c r="D220" s="4" t="s">
        <v>564</v>
      </c>
      <c r="E220" s="4" t="s">
        <v>49</v>
      </c>
      <c r="F220" s="4"/>
      <c r="G220">
        <v>6.3</v>
      </c>
      <c r="H220">
        <v>8.7</v>
      </c>
      <c r="I220">
        <v>7.1</v>
      </c>
      <c r="J220">
        <v>17</v>
      </c>
      <c r="K220">
        <v>9</v>
      </c>
      <c r="L220">
        <v>15.9</v>
      </c>
      <c r="M220">
        <v>10.1</v>
      </c>
      <c r="N220">
        <v>10.6</v>
      </c>
      <c r="O220">
        <v>19.2</v>
      </c>
      <c r="P220">
        <v>14.6</v>
      </c>
      <c r="Q220">
        <v>14</v>
      </c>
      <c r="R220">
        <v>16</v>
      </c>
      <c r="S220">
        <v>13.1</v>
      </c>
      <c r="T220">
        <v>15.6</v>
      </c>
      <c r="U220">
        <v>16.3</v>
      </c>
      <c r="V220">
        <v>15.2</v>
      </c>
      <c r="W220">
        <v>14.9</v>
      </c>
      <c r="X220">
        <v>17.1</v>
      </c>
      <c r="Y220">
        <v>10.9</v>
      </c>
      <c r="Z220">
        <v>13.3</v>
      </c>
      <c r="AA220">
        <v>10.8</v>
      </c>
      <c r="AC220" s="38">
        <f t="shared" si="136"/>
        <v>0</v>
      </c>
      <c r="AD220" s="38">
        <f t="shared" si="137"/>
        <v>13.469999999999999</v>
      </c>
      <c r="AE220" s="38"/>
      <c r="AF220" s="38">
        <f t="shared" si="138"/>
        <v>0</v>
      </c>
      <c r="AG220" s="38">
        <f t="shared" si="139"/>
        <v>0</v>
      </c>
      <c r="AH220" s="38">
        <f t="shared" si="140"/>
        <v>0</v>
      </c>
      <c r="AI220" s="38">
        <f t="shared" si="141"/>
        <v>0</v>
      </c>
      <c r="AJ220" s="38"/>
      <c r="AK220" s="38">
        <f t="shared" si="142"/>
        <v>0</v>
      </c>
      <c r="AL220" s="38">
        <f t="shared" si="143"/>
        <v>0</v>
      </c>
      <c r="AM220" s="38">
        <f t="shared" si="144"/>
        <v>0</v>
      </c>
      <c r="AN220" s="38">
        <f t="shared" si="145"/>
        <v>0</v>
      </c>
      <c r="AO220" s="38"/>
      <c r="AP220" s="38">
        <f t="shared" si="146"/>
        <v>0</v>
      </c>
      <c r="AQ220" s="38">
        <f t="shared" si="147"/>
        <v>0</v>
      </c>
      <c r="AR220" s="38">
        <f t="shared" si="148"/>
        <v>0</v>
      </c>
      <c r="AS220" s="38">
        <f t="shared" si="149"/>
        <v>0</v>
      </c>
      <c r="AT220" s="38">
        <f t="shared" si="150"/>
        <v>0</v>
      </c>
      <c r="AU220" s="38"/>
      <c r="AV220" s="38">
        <f t="shared" si="151"/>
        <v>1</v>
      </c>
      <c r="AW220" s="38">
        <f t="shared" si="152"/>
        <v>1</v>
      </c>
      <c r="AX220" s="38">
        <f t="shared" si="153"/>
        <v>1</v>
      </c>
      <c r="AY220" s="38">
        <f t="shared" si="154"/>
        <v>1</v>
      </c>
      <c r="AZ220" s="38">
        <f t="shared" si="155"/>
        <v>0</v>
      </c>
      <c r="BA220" s="38">
        <f t="shared" si="156"/>
        <v>0</v>
      </c>
      <c r="BB220" s="38">
        <f t="shared" si="157"/>
        <v>0</v>
      </c>
      <c r="BC220" s="38">
        <f t="shared" si="158"/>
        <v>0</v>
      </c>
      <c r="BD220" s="38">
        <f t="shared" si="159"/>
        <v>4</v>
      </c>
      <c r="BE220" s="38"/>
      <c r="BF220" s="38"/>
      <c r="BG220" s="39">
        <f t="shared" si="160"/>
        <v>0.16045112781954893</v>
      </c>
      <c r="BH220" s="39">
        <f t="shared" si="161"/>
        <v>0.08281719090539894</v>
      </c>
      <c r="BI220" s="39">
        <f t="shared" si="162"/>
        <v>0.28777976111151204</v>
      </c>
      <c r="BJ220" s="38"/>
      <c r="BK220" s="38"/>
      <c r="BL220" s="38"/>
      <c r="BM220" s="38">
        <f t="shared" si="163"/>
        <v>0</v>
      </c>
      <c r="BN220" s="38">
        <f t="shared" si="164"/>
        <v>0</v>
      </c>
      <c r="BO220" s="38">
        <f t="shared" si="165"/>
        <v>0</v>
      </c>
      <c r="BP220" s="38">
        <f t="shared" si="166"/>
        <v>0</v>
      </c>
      <c r="BQ220" s="38">
        <f t="shared" si="167"/>
        <v>0</v>
      </c>
      <c r="BR220" s="38">
        <f t="shared" si="168"/>
        <v>0</v>
      </c>
      <c r="BS220" s="38">
        <f t="shared" si="169"/>
        <v>0</v>
      </c>
      <c r="BT220" s="38">
        <f t="shared" si="170"/>
        <v>0</v>
      </c>
      <c r="BU220" s="38">
        <f t="shared" si="171"/>
        <v>4</v>
      </c>
      <c r="BV220" s="40">
        <f t="shared" si="172"/>
        <v>-1</v>
      </c>
      <c r="BW220" s="40">
        <f t="shared" si="173"/>
        <v>0</v>
      </c>
      <c r="BX220" s="40">
        <f t="shared" si="174"/>
        <v>5</v>
      </c>
      <c r="BY220" s="38">
        <f t="shared" si="175"/>
        <v>8</v>
      </c>
      <c r="BZ220" s="37"/>
      <c r="CA220" s="37"/>
      <c r="CB220" s="37"/>
      <c r="CC220" s="37"/>
      <c r="CD220" s="37"/>
      <c r="CE220" s="37"/>
      <c r="CF220" s="37"/>
      <c r="CG220" s="37"/>
      <c r="CH220" s="37">
        <f t="shared" si="176"/>
        <v>0</v>
      </c>
      <c r="CI220" s="38">
        <f t="shared" si="177"/>
        <v>0</v>
      </c>
      <c r="CJ220" s="38">
        <f t="shared" si="178"/>
        <v>12.05</v>
      </c>
      <c r="CR220" s="38">
        <f t="shared" si="179"/>
        <v>-0.10479903435293571</v>
      </c>
      <c r="CS220" s="39">
        <f t="shared" si="180"/>
        <v>-10</v>
      </c>
    </row>
    <row r="221" spans="1:97" ht="12.75">
      <c r="A221" s="4" t="s">
        <v>181</v>
      </c>
      <c r="B221" s="4" t="s">
        <v>2</v>
      </c>
      <c r="C221" s="5" t="s">
        <v>182</v>
      </c>
      <c r="E221" s="4" t="s">
        <v>8</v>
      </c>
      <c r="F221" s="4" t="s">
        <v>182</v>
      </c>
      <c r="G221">
        <v>6.3</v>
      </c>
      <c r="H221">
        <v>1.7</v>
      </c>
      <c r="N221">
        <v>11</v>
      </c>
      <c r="O221">
        <v>-2.3</v>
      </c>
      <c r="P221">
        <v>12.7</v>
      </c>
      <c r="Q221">
        <v>1.1</v>
      </c>
      <c r="R221">
        <v>12.1</v>
      </c>
      <c r="S221">
        <v>6.8</v>
      </c>
      <c r="T221">
        <v>22.9</v>
      </c>
      <c r="U221">
        <v>18.3</v>
      </c>
      <c r="V221">
        <v>16.1</v>
      </c>
      <c r="W221">
        <v>17.2</v>
      </c>
      <c r="X221">
        <v>14.5</v>
      </c>
      <c r="Y221">
        <v>12.6</v>
      </c>
      <c r="Z221">
        <v>11.5</v>
      </c>
      <c r="AA221">
        <v>10.4</v>
      </c>
      <c r="AC221" s="38">
        <f t="shared" si="136"/>
        <v>5</v>
      </c>
      <c r="AD221" s="38">
        <f t="shared" si="137"/>
        <v>11.106666666666667</v>
      </c>
      <c r="AE221" s="38"/>
      <c r="AF221" s="38">
        <f t="shared" si="138"/>
        <v>0</v>
      </c>
      <c r="AG221" s="38">
        <f t="shared" si="139"/>
        <v>0</v>
      </c>
      <c r="AH221" s="38">
        <f t="shared" si="140"/>
        <v>0</v>
      </c>
      <c r="AI221" s="38">
        <f t="shared" si="141"/>
        <v>0</v>
      </c>
      <c r="AJ221" s="38"/>
      <c r="AK221" s="38">
        <f t="shared" si="142"/>
        <v>0</v>
      </c>
      <c r="AL221" s="38">
        <f t="shared" si="143"/>
        <v>0</v>
      </c>
      <c r="AM221" s="38">
        <f t="shared" si="144"/>
        <v>0</v>
      </c>
      <c r="AN221" s="38">
        <f t="shared" si="145"/>
        <v>0</v>
      </c>
      <c r="AO221" s="38"/>
      <c r="AP221" s="38">
        <f t="shared" si="146"/>
        <v>0</v>
      </c>
      <c r="AQ221" s="38">
        <f t="shared" si="147"/>
        <v>0</v>
      </c>
      <c r="AR221" s="38">
        <f t="shared" si="148"/>
        <v>0</v>
      </c>
      <c r="AS221" s="38">
        <f t="shared" si="149"/>
        <v>0</v>
      </c>
      <c r="AT221" s="38">
        <f t="shared" si="150"/>
        <v>0</v>
      </c>
      <c r="AU221" s="38"/>
      <c r="AV221" s="38">
        <f t="shared" si="151"/>
        <v>1</v>
      </c>
      <c r="AW221" s="38">
        <f t="shared" si="152"/>
        <v>0</v>
      </c>
      <c r="AX221" s="38">
        <f t="shared" si="153"/>
        <v>1</v>
      </c>
      <c r="AY221" s="38">
        <f t="shared" si="154"/>
        <v>1</v>
      </c>
      <c r="AZ221" s="38">
        <f t="shared" si="155"/>
        <v>0</v>
      </c>
      <c r="BA221" s="38">
        <f t="shared" si="156"/>
        <v>0</v>
      </c>
      <c r="BB221" s="38">
        <f t="shared" si="157"/>
        <v>0</v>
      </c>
      <c r="BC221" s="38">
        <f t="shared" si="158"/>
        <v>0</v>
      </c>
      <c r="BD221" s="38">
        <f t="shared" si="159"/>
        <v>3</v>
      </c>
      <c r="BE221" s="38"/>
      <c r="BF221" s="38"/>
      <c r="BG221" s="39">
        <f t="shared" si="160"/>
        <v>0.6975892857142858</v>
      </c>
      <c r="BH221" s="39">
        <f t="shared" si="161"/>
        <v>0.27621620896162546</v>
      </c>
      <c r="BI221" s="39">
        <f t="shared" si="162"/>
        <v>0.5255627545418582</v>
      </c>
      <c r="BJ221" s="38"/>
      <c r="BK221" s="38"/>
      <c r="BL221" s="38"/>
      <c r="BM221" s="38">
        <f t="shared" si="163"/>
        <v>-10</v>
      </c>
      <c r="BN221" s="38">
        <f t="shared" si="164"/>
        <v>0</v>
      </c>
      <c r="BO221" s="38">
        <f t="shared" si="165"/>
        <v>0</v>
      </c>
      <c r="BP221" s="38">
        <f t="shared" si="166"/>
        <v>0</v>
      </c>
      <c r="BQ221" s="38">
        <f t="shared" si="167"/>
        <v>0</v>
      </c>
      <c r="BR221" s="38">
        <f t="shared" si="168"/>
        <v>0</v>
      </c>
      <c r="BS221" s="38">
        <f t="shared" si="169"/>
        <v>0</v>
      </c>
      <c r="BT221" s="38">
        <f t="shared" si="170"/>
        <v>0</v>
      </c>
      <c r="BU221" s="38">
        <f t="shared" si="171"/>
        <v>3</v>
      </c>
      <c r="BV221" s="40">
        <f t="shared" si="172"/>
        <v>0</v>
      </c>
      <c r="BW221" s="40">
        <f t="shared" si="173"/>
        <v>5</v>
      </c>
      <c r="BX221" s="40">
        <f t="shared" si="174"/>
        <v>10</v>
      </c>
      <c r="BY221" s="38">
        <f t="shared" si="175"/>
        <v>8</v>
      </c>
      <c r="BZ221" s="37"/>
      <c r="CA221" s="37"/>
      <c r="CB221" s="37"/>
      <c r="CC221" s="37"/>
      <c r="CD221" s="37"/>
      <c r="CE221" s="37"/>
      <c r="CF221" s="37"/>
      <c r="CG221" s="37"/>
      <c r="CH221" s="37">
        <f t="shared" si="176"/>
        <v>0</v>
      </c>
      <c r="CI221" s="38">
        <f t="shared" si="177"/>
        <v>0</v>
      </c>
      <c r="CJ221" s="38">
        <f t="shared" si="178"/>
        <v>10.95</v>
      </c>
      <c r="CR221" s="38">
        <f t="shared" si="179"/>
        <v>0.39917637234563463</v>
      </c>
      <c r="CS221" s="39">
        <f t="shared" si="180"/>
        <v>-10</v>
      </c>
    </row>
    <row r="222" spans="1:97" ht="12.75">
      <c r="A222" s="4" t="s">
        <v>181</v>
      </c>
      <c r="B222" s="4" t="s">
        <v>2</v>
      </c>
      <c r="C222" s="5" t="s">
        <v>182</v>
      </c>
      <c r="D222" s="4"/>
      <c r="E222" s="4" t="s">
        <v>49</v>
      </c>
      <c r="F222" s="4" t="s">
        <v>182</v>
      </c>
      <c r="G222">
        <v>6.3</v>
      </c>
      <c r="H222">
        <v>18.5</v>
      </c>
      <c r="I222">
        <v>15</v>
      </c>
      <c r="J222">
        <v>17.9</v>
      </c>
      <c r="K222">
        <v>16.7</v>
      </c>
      <c r="L222">
        <v>18.5</v>
      </c>
      <c r="M222">
        <v>13.2</v>
      </c>
      <c r="N222">
        <v>13.1</v>
      </c>
      <c r="O222">
        <v>16.3</v>
      </c>
      <c r="P222">
        <v>9.5</v>
      </c>
      <c r="Q222">
        <v>11.4</v>
      </c>
      <c r="R222">
        <v>15.9</v>
      </c>
      <c r="S222">
        <v>11.4</v>
      </c>
      <c r="T222">
        <v>12.4</v>
      </c>
      <c r="U222">
        <v>16.2</v>
      </c>
      <c r="V222">
        <v>1.7</v>
      </c>
      <c r="W222">
        <v>12.6</v>
      </c>
      <c r="X222">
        <v>13.7</v>
      </c>
      <c r="Y222">
        <v>15</v>
      </c>
      <c r="Z222">
        <v>12.7</v>
      </c>
      <c r="AA222">
        <v>10.8</v>
      </c>
      <c r="AC222" s="38">
        <f t="shared" si="136"/>
        <v>0</v>
      </c>
      <c r="AD222" s="38">
        <f t="shared" si="137"/>
        <v>13.625</v>
      </c>
      <c r="AE222" s="38"/>
      <c r="AF222" s="38">
        <f t="shared" si="138"/>
        <v>0</v>
      </c>
      <c r="AG222" s="38">
        <f t="shared" si="139"/>
        <v>0</v>
      </c>
      <c r="AH222" s="38">
        <f t="shared" si="140"/>
        <v>0</v>
      </c>
      <c r="AI222" s="38">
        <f t="shared" si="141"/>
        <v>0</v>
      </c>
      <c r="AJ222" s="38"/>
      <c r="AK222" s="38">
        <f t="shared" si="142"/>
        <v>0</v>
      </c>
      <c r="AL222" s="38">
        <f t="shared" si="143"/>
        <v>0</v>
      </c>
      <c r="AM222" s="38">
        <f t="shared" si="144"/>
        <v>0</v>
      </c>
      <c r="AN222" s="38">
        <f t="shared" si="145"/>
        <v>0</v>
      </c>
      <c r="AO222" s="38"/>
      <c r="AP222" s="38">
        <f t="shared" si="146"/>
        <v>0</v>
      </c>
      <c r="AQ222" s="38">
        <f t="shared" si="147"/>
        <v>0</v>
      </c>
      <c r="AR222" s="38">
        <f t="shared" si="148"/>
        <v>0</v>
      </c>
      <c r="AS222" s="38">
        <f t="shared" si="149"/>
        <v>0</v>
      </c>
      <c r="AT222" s="38">
        <f t="shared" si="150"/>
        <v>0</v>
      </c>
      <c r="AU222" s="38"/>
      <c r="AV222" s="38">
        <f t="shared" si="151"/>
        <v>0</v>
      </c>
      <c r="AW222" s="38">
        <f t="shared" si="152"/>
        <v>0</v>
      </c>
      <c r="AX222" s="38">
        <f t="shared" si="153"/>
        <v>1</v>
      </c>
      <c r="AY222" s="38">
        <f t="shared" si="154"/>
        <v>0</v>
      </c>
      <c r="AZ222" s="38">
        <f t="shared" si="155"/>
        <v>1</v>
      </c>
      <c r="BA222" s="38">
        <f t="shared" si="156"/>
        <v>0</v>
      </c>
      <c r="BB222" s="38">
        <f t="shared" si="157"/>
        <v>0</v>
      </c>
      <c r="BC222" s="38">
        <f t="shared" si="158"/>
        <v>0</v>
      </c>
      <c r="BD222" s="38">
        <f t="shared" si="159"/>
        <v>2</v>
      </c>
      <c r="BE222" s="38"/>
      <c r="BF222" s="38"/>
      <c r="BG222" s="39">
        <f t="shared" si="160"/>
        <v>-0.3187218045112782</v>
      </c>
      <c r="BH222" s="39">
        <f t="shared" si="161"/>
        <v>0.24214528578887332</v>
      </c>
      <c r="BI222" s="39">
        <f t="shared" si="162"/>
        <v>-0.49208260057522185</v>
      </c>
      <c r="BJ222" s="38"/>
      <c r="BK222" s="38"/>
      <c r="BL222" s="38"/>
      <c r="BM222" s="38">
        <f t="shared" si="163"/>
        <v>0</v>
      </c>
      <c r="BN222" s="38">
        <f t="shared" si="164"/>
        <v>0</v>
      </c>
      <c r="BO222" s="38">
        <f t="shared" si="165"/>
        <v>0</v>
      </c>
      <c r="BP222" s="38">
        <f t="shared" si="166"/>
        <v>0</v>
      </c>
      <c r="BQ222" s="38">
        <f t="shared" si="167"/>
        <v>0</v>
      </c>
      <c r="BR222" s="38">
        <f t="shared" si="168"/>
        <v>0</v>
      </c>
      <c r="BS222" s="38">
        <f t="shared" si="169"/>
        <v>0</v>
      </c>
      <c r="BT222" s="38">
        <f t="shared" si="170"/>
        <v>0</v>
      </c>
      <c r="BU222" s="38">
        <f t="shared" si="171"/>
        <v>2</v>
      </c>
      <c r="BV222" s="40">
        <f t="shared" si="172"/>
        <v>-10</v>
      </c>
      <c r="BW222" s="40">
        <f t="shared" si="173"/>
        <v>0</v>
      </c>
      <c r="BX222" s="40">
        <f t="shared" si="174"/>
        <v>-10</v>
      </c>
      <c r="BY222" s="38">
        <f t="shared" si="175"/>
        <v>-18</v>
      </c>
      <c r="BZ222" s="37"/>
      <c r="CA222" s="37"/>
      <c r="CB222" s="37"/>
      <c r="CC222" s="37"/>
      <c r="CD222" s="37"/>
      <c r="CE222" s="37"/>
      <c r="CF222" s="37"/>
      <c r="CG222" s="37"/>
      <c r="CH222" s="37">
        <f t="shared" si="176"/>
        <v>0</v>
      </c>
      <c r="CI222" s="38">
        <f t="shared" si="177"/>
        <v>0</v>
      </c>
      <c r="CJ222" s="38">
        <f t="shared" si="178"/>
        <v>11.75</v>
      </c>
      <c r="CR222" s="38">
        <f t="shared" si="179"/>
        <v>-0.2769133015107604</v>
      </c>
      <c r="CS222" s="39">
        <f t="shared" si="180"/>
        <v>-10</v>
      </c>
    </row>
    <row r="223" spans="1:97" ht="12.75">
      <c r="A223" s="4" t="s">
        <v>181</v>
      </c>
      <c r="B223" s="4" t="s">
        <v>2</v>
      </c>
      <c r="C223" s="5" t="s">
        <v>183</v>
      </c>
      <c r="D223" s="4"/>
      <c r="E223" s="4" t="s">
        <v>8</v>
      </c>
      <c r="F223" s="4" t="s">
        <v>184</v>
      </c>
      <c r="G223">
        <v>6.3</v>
      </c>
      <c r="J223">
        <v>10.1</v>
      </c>
      <c r="K223">
        <v>13.9</v>
      </c>
      <c r="L223">
        <v>16.8</v>
      </c>
      <c r="M223">
        <v>19.7</v>
      </c>
      <c r="N223">
        <v>19.1</v>
      </c>
      <c r="O223">
        <v>16.3</v>
      </c>
      <c r="P223">
        <v>14.9</v>
      </c>
      <c r="Q223">
        <v>15.6</v>
      </c>
      <c r="R223">
        <v>12.4</v>
      </c>
      <c r="S223">
        <v>11.6</v>
      </c>
      <c r="T223">
        <v>4.1</v>
      </c>
      <c r="U223">
        <v>-3.7</v>
      </c>
      <c r="V223">
        <v>8.5</v>
      </c>
      <c r="W223">
        <v>9.1</v>
      </c>
      <c r="X223">
        <v>11.1</v>
      </c>
      <c r="Y223">
        <v>14.8</v>
      </c>
      <c r="Z223">
        <v>12.4</v>
      </c>
      <c r="AA223">
        <v>15.4</v>
      </c>
      <c r="AC223" s="38">
        <f t="shared" si="136"/>
        <v>2</v>
      </c>
      <c r="AD223" s="38">
        <f t="shared" si="137"/>
        <v>12.338888888888889</v>
      </c>
      <c r="AE223" s="38"/>
      <c r="AF223" s="38">
        <f t="shared" si="138"/>
        <v>0</v>
      </c>
      <c r="AG223" s="38">
        <f t="shared" si="139"/>
        <v>0</v>
      </c>
      <c r="AH223" s="38">
        <f t="shared" si="140"/>
        <v>0</v>
      </c>
      <c r="AI223" s="38">
        <f t="shared" si="141"/>
        <v>0</v>
      </c>
      <c r="AJ223" s="38"/>
      <c r="AK223" s="38">
        <f t="shared" si="142"/>
        <v>0</v>
      </c>
      <c r="AL223" s="38">
        <f t="shared" si="143"/>
        <v>0</v>
      </c>
      <c r="AM223" s="38">
        <f t="shared" si="144"/>
        <v>0</v>
      </c>
      <c r="AN223" s="38">
        <f t="shared" si="145"/>
        <v>0</v>
      </c>
      <c r="AO223" s="38"/>
      <c r="AP223" s="38">
        <f t="shared" si="146"/>
        <v>0</v>
      </c>
      <c r="AQ223" s="38">
        <f t="shared" si="147"/>
        <v>0</v>
      </c>
      <c r="AR223" s="38">
        <f t="shared" si="148"/>
        <v>0</v>
      </c>
      <c r="AS223" s="38">
        <f t="shared" si="149"/>
        <v>0</v>
      </c>
      <c r="AT223" s="38">
        <f t="shared" si="150"/>
        <v>0</v>
      </c>
      <c r="AU223" s="38"/>
      <c r="AV223" s="38">
        <f t="shared" si="151"/>
        <v>1</v>
      </c>
      <c r="AW223" s="38">
        <f t="shared" si="152"/>
        <v>0</v>
      </c>
      <c r="AX223" s="38">
        <f t="shared" si="153"/>
        <v>0</v>
      </c>
      <c r="AY223" s="38">
        <f t="shared" si="154"/>
        <v>0</v>
      </c>
      <c r="AZ223" s="38">
        <f t="shared" si="155"/>
        <v>1</v>
      </c>
      <c r="BA223" s="38">
        <f t="shared" si="156"/>
        <v>1</v>
      </c>
      <c r="BB223" s="38">
        <f t="shared" si="157"/>
        <v>1</v>
      </c>
      <c r="BC223" s="38">
        <f t="shared" si="158"/>
        <v>0</v>
      </c>
      <c r="BD223" s="38">
        <f t="shared" si="159"/>
        <v>4</v>
      </c>
      <c r="BE223" s="38"/>
      <c r="BF223" s="38"/>
      <c r="BG223" s="39">
        <f t="shared" si="160"/>
        <v>-0.33632610939112484</v>
      </c>
      <c r="BH223" s="39">
        <f t="shared" si="161"/>
        <v>0.10379555152330933</v>
      </c>
      <c r="BI223" s="39">
        <f t="shared" si="162"/>
        <v>-0.3221731700860724</v>
      </c>
      <c r="BJ223" s="38"/>
      <c r="BK223" s="38"/>
      <c r="BL223" s="38"/>
      <c r="BM223" s="38">
        <f t="shared" si="163"/>
        <v>-4</v>
      </c>
      <c r="BN223" s="38">
        <f t="shared" si="164"/>
        <v>0</v>
      </c>
      <c r="BO223" s="38">
        <f t="shared" si="165"/>
        <v>0</v>
      </c>
      <c r="BP223" s="38">
        <f t="shared" si="166"/>
        <v>0</v>
      </c>
      <c r="BQ223" s="38">
        <f t="shared" si="167"/>
        <v>0</v>
      </c>
      <c r="BR223" s="38">
        <f t="shared" si="168"/>
        <v>0</v>
      </c>
      <c r="BS223" s="38">
        <f t="shared" si="169"/>
        <v>0</v>
      </c>
      <c r="BT223" s="38">
        <f t="shared" si="170"/>
        <v>0</v>
      </c>
      <c r="BU223" s="38">
        <f t="shared" si="171"/>
        <v>4</v>
      </c>
      <c r="BV223" s="40">
        <f t="shared" si="172"/>
        <v>-10</v>
      </c>
      <c r="BW223" s="40">
        <f t="shared" si="173"/>
        <v>0</v>
      </c>
      <c r="BX223" s="40">
        <f t="shared" si="174"/>
        <v>-10</v>
      </c>
      <c r="BY223" s="38">
        <f t="shared" si="175"/>
        <v>-20</v>
      </c>
      <c r="BZ223" s="37"/>
      <c r="CA223" s="37"/>
      <c r="CB223" s="37"/>
      <c r="CC223" s="37"/>
      <c r="CD223" s="37"/>
      <c r="CE223" s="37"/>
      <c r="CF223" s="37"/>
      <c r="CG223" s="37"/>
      <c r="CH223" s="37">
        <f t="shared" si="176"/>
        <v>0</v>
      </c>
      <c r="CI223" s="38">
        <f t="shared" si="177"/>
        <v>0</v>
      </c>
      <c r="CJ223" s="38">
        <f t="shared" si="178"/>
        <v>13.9</v>
      </c>
      <c r="CR223" s="38">
        <f t="shared" si="179"/>
        <v>-0.406358277676918</v>
      </c>
      <c r="CS223" s="39">
        <f t="shared" si="180"/>
        <v>-10</v>
      </c>
    </row>
    <row r="224" spans="1:97" ht="12.75">
      <c r="A224" s="4" t="s">
        <v>181</v>
      </c>
      <c r="B224" s="4" t="s">
        <v>2</v>
      </c>
      <c r="C224" s="5" t="s">
        <v>183</v>
      </c>
      <c r="D224" s="4"/>
      <c r="E224" s="4" t="s">
        <v>49</v>
      </c>
      <c r="F224" s="4" t="s">
        <v>184</v>
      </c>
      <c r="G224">
        <v>6.3</v>
      </c>
      <c r="H224">
        <v>16.4</v>
      </c>
      <c r="I224">
        <v>16.6</v>
      </c>
      <c r="J224">
        <v>17.2</v>
      </c>
      <c r="K224">
        <v>12</v>
      </c>
      <c r="L224">
        <v>15.1</v>
      </c>
      <c r="M224">
        <v>14.4</v>
      </c>
      <c r="N224">
        <v>14.1</v>
      </c>
      <c r="O224">
        <v>15.2</v>
      </c>
      <c r="P224">
        <v>13.4</v>
      </c>
      <c r="Q224">
        <v>8.6</v>
      </c>
      <c r="R224">
        <v>14</v>
      </c>
      <c r="S224">
        <v>13.8</v>
      </c>
      <c r="T224">
        <v>14.1</v>
      </c>
      <c r="U224">
        <v>12.5</v>
      </c>
      <c r="V224">
        <v>11.1</v>
      </c>
      <c r="W224">
        <v>9.1</v>
      </c>
      <c r="X224">
        <v>13.4</v>
      </c>
      <c r="Y224">
        <v>15.7</v>
      </c>
      <c r="Z224">
        <v>10</v>
      </c>
      <c r="AA224">
        <v>15.1</v>
      </c>
      <c r="AC224" s="38">
        <f t="shared" si="136"/>
        <v>0</v>
      </c>
      <c r="AD224" s="38">
        <f t="shared" si="137"/>
        <v>13.59</v>
      </c>
      <c r="AE224" s="38"/>
      <c r="AF224" s="38">
        <f t="shared" si="138"/>
        <v>0</v>
      </c>
      <c r="AG224" s="38">
        <f t="shared" si="139"/>
        <v>0</v>
      </c>
      <c r="AH224" s="38">
        <f t="shared" si="140"/>
        <v>0</v>
      </c>
      <c r="AI224" s="38">
        <f t="shared" si="141"/>
        <v>0</v>
      </c>
      <c r="AJ224" s="38"/>
      <c r="AK224" s="38">
        <f t="shared" si="142"/>
        <v>0</v>
      </c>
      <c r="AL224" s="38">
        <f t="shared" si="143"/>
        <v>0</v>
      </c>
      <c r="AM224" s="38">
        <f t="shared" si="144"/>
        <v>0</v>
      </c>
      <c r="AN224" s="38">
        <f t="shared" si="145"/>
        <v>0</v>
      </c>
      <c r="AO224" s="38"/>
      <c r="AP224" s="38">
        <f t="shared" si="146"/>
        <v>0</v>
      </c>
      <c r="AQ224" s="38">
        <f t="shared" si="147"/>
        <v>0</v>
      </c>
      <c r="AR224" s="38">
        <f t="shared" si="148"/>
        <v>0</v>
      </c>
      <c r="AS224" s="38">
        <f t="shared" si="149"/>
        <v>0</v>
      </c>
      <c r="AT224" s="38">
        <f t="shared" si="150"/>
        <v>0</v>
      </c>
      <c r="AU224" s="38"/>
      <c r="AV224" s="38">
        <f t="shared" si="151"/>
        <v>0</v>
      </c>
      <c r="AW224" s="38">
        <f t="shared" si="152"/>
        <v>0</v>
      </c>
      <c r="AX224" s="38">
        <f t="shared" si="153"/>
        <v>0</v>
      </c>
      <c r="AY224" s="38">
        <f t="shared" si="154"/>
        <v>0</v>
      </c>
      <c r="AZ224" s="38">
        <f t="shared" si="155"/>
        <v>1</v>
      </c>
      <c r="BA224" s="38">
        <f t="shared" si="156"/>
        <v>1</v>
      </c>
      <c r="BB224" s="38">
        <f t="shared" si="157"/>
        <v>0</v>
      </c>
      <c r="BC224" s="38">
        <f t="shared" si="158"/>
        <v>0</v>
      </c>
      <c r="BD224" s="38">
        <f t="shared" si="159"/>
        <v>2</v>
      </c>
      <c r="BE224" s="38"/>
      <c r="BF224" s="38"/>
      <c r="BG224" s="39">
        <f t="shared" si="160"/>
        <v>-0.18571428571428567</v>
      </c>
      <c r="BH224" s="39">
        <f t="shared" si="161"/>
        <v>0.20678081362550962</v>
      </c>
      <c r="BI224" s="39">
        <f t="shared" si="162"/>
        <v>-0.4547315841521343</v>
      </c>
      <c r="BJ224" s="38"/>
      <c r="BK224" s="38"/>
      <c r="BL224" s="38"/>
      <c r="BM224" s="38">
        <f t="shared" si="163"/>
        <v>0</v>
      </c>
      <c r="BN224" s="38">
        <f t="shared" si="164"/>
        <v>0</v>
      </c>
      <c r="BO224" s="38">
        <f t="shared" si="165"/>
        <v>0</v>
      </c>
      <c r="BP224" s="38">
        <f t="shared" si="166"/>
        <v>0</v>
      </c>
      <c r="BQ224" s="38">
        <f t="shared" si="167"/>
        <v>0</v>
      </c>
      <c r="BR224" s="38">
        <f t="shared" si="168"/>
        <v>0</v>
      </c>
      <c r="BS224" s="38">
        <f t="shared" si="169"/>
        <v>0</v>
      </c>
      <c r="BT224" s="38">
        <f t="shared" si="170"/>
        <v>0</v>
      </c>
      <c r="BU224" s="38">
        <f t="shared" si="171"/>
        <v>2</v>
      </c>
      <c r="BV224" s="40">
        <f t="shared" si="172"/>
        <v>-10</v>
      </c>
      <c r="BW224" s="40">
        <f t="shared" si="173"/>
        <v>0</v>
      </c>
      <c r="BX224" s="40">
        <f t="shared" si="174"/>
        <v>-10</v>
      </c>
      <c r="BY224" s="38">
        <f t="shared" si="175"/>
        <v>-18</v>
      </c>
      <c r="BZ224" s="37"/>
      <c r="CA224" s="37"/>
      <c r="CB224" s="37"/>
      <c r="CC224" s="37"/>
      <c r="CD224" s="37"/>
      <c r="CE224" s="37"/>
      <c r="CF224" s="37"/>
      <c r="CG224" s="37"/>
      <c r="CH224" s="37">
        <f t="shared" si="176"/>
        <v>0</v>
      </c>
      <c r="CI224" s="38">
        <f t="shared" si="177"/>
        <v>0</v>
      </c>
      <c r="CJ224" s="38">
        <f t="shared" si="178"/>
        <v>12.55</v>
      </c>
      <c r="CR224" s="38">
        <f t="shared" si="179"/>
        <v>-0.2436909030891841</v>
      </c>
      <c r="CS224" s="39">
        <f t="shared" si="180"/>
        <v>-10</v>
      </c>
    </row>
    <row r="225" spans="1:97" ht="12.75">
      <c r="A225" s="4" t="s">
        <v>181</v>
      </c>
      <c r="B225" s="4" t="s">
        <v>2</v>
      </c>
      <c r="C225" s="5" t="s">
        <v>185</v>
      </c>
      <c r="D225" s="4"/>
      <c r="E225" s="4" t="s">
        <v>8</v>
      </c>
      <c r="F225" s="4" t="s">
        <v>186</v>
      </c>
      <c r="G225">
        <v>6.3</v>
      </c>
      <c r="M225">
        <v>1.4</v>
      </c>
      <c r="N225">
        <v>5.7</v>
      </c>
      <c r="O225">
        <v>9.2</v>
      </c>
      <c r="P225">
        <v>7.4</v>
      </c>
      <c r="Q225">
        <v>2.2</v>
      </c>
      <c r="R225">
        <v>12.5</v>
      </c>
      <c r="T225">
        <v>9</v>
      </c>
      <c r="U225">
        <v>8</v>
      </c>
      <c r="AA225">
        <v>16.7</v>
      </c>
      <c r="AC225" s="38">
        <f t="shared" si="136"/>
        <v>11</v>
      </c>
      <c r="AD225" s="38">
        <f t="shared" si="137"/>
        <v>8.011111111111111</v>
      </c>
      <c r="AE225" s="38"/>
      <c r="AF225" s="38">
        <f t="shared" si="138"/>
        <v>0</v>
      </c>
      <c r="AG225" s="38">
        <f t="shared" si="139"/>
        <v>0</v>
      </c>
      <c r="AH225" s="38">
        <f t="shared" si="140"/>
        <v>0</v>
      </c>
      <c r="AI225" s="38">
        <f t="shared" si="141"/>
        <v>0</v>
      </c>
      <c r="AJ225" s="38"/>
      <c r="AK225" s="38">
        <f t="shared" si="142"/>
        <v>0</v>
      </c>
      <c r="AL225" s="38">
        <f t="shared" si="143"/>
        <v>0</v>
      </c>
      <c r="AM225" s="38">
        <f t="shared" si="144"/>
        <v>2.5</v>
      </c>
      <c r="AN225" s="38">
        <f t="shared" si="145"/>
        <v>2.5</v>
      </c>
      <c r="AO225" s="38"/>
      <c r="AP225" s="38">
        <f t="shared" si="146"/>
        <v>0</v>
      </c>
      <c r="AQ225" s="38">
        <f t="shared" si="147"/>
        <v>0</v>
      </c>
      <c r="AR225" s="38">
        <f t="shared" si="148"/>
        <v>1</v>
      </c>
      <c r="AS225" s="38">
        <f t="shared" si="149"/>
        <v>0</v>
      </c>
      <c r="AT225" s="38">
        <f t="shared" si="150"/>
        <v>0</v>
      </c>
      <c r="AU225" s="38"/>
      <c r="AV225" s="38">
        <f t="shared" si="151"/>
      </c>
      <c r="AW225" s="38">
        <f t="shared" si="152"/>
        <v>1</v>
      </c>
      <c r="AX225" s="38">
        <f t="shared" si="153"/>
        <v>1</v>
      </c>
      <c r="AY225" s="38">
        <f t="shared" si="154"/>
        <v>1</v>
      </c>
      <c r="AZ225" s="38">
        <f t="shared" si="155"/>
      </c>
      <c r="BA225" s="38">
        <f t="shared" si="156"/>
      </c>
      <c r="BB225" s="38">
        <f t="shared" si="157"/>
      </c>
      <c r="BC225" s="38">
        <f t="shared" si="158"/>
        <v>1</v>
      </c>
      <c r="BD225" s="38">
        <f t="shared" si="159"/>
        <v>4</v>
      </c>
      <c r="BE225" s="38"/>
      <c r="BF225" s="38"/>
      <c r="BG225" s="39">
        <f t="shared" si="160"/>
        <v>0.8456716417910446</v>
      </c>
      <c r="BH225" s="39">
        <f t="shared" si="161"/>
        <v>0.5875412949110467</v>
      </c>
      <c r="BI225" s="39">
        <f t="shared" si="162"/>
        <v>0.7665124231942015</v>
      </c>
      <c r="BJ225" s="38"/>
      <c r="BK225" s="38"/>
      <c r="BL225" s="38"/>
      <c r="BM225" s="38">
        <f t="shared" si="163"/>
        <v>-22</v>
      </c>
      <c r="BN225" s="38">
        <f t="shared" si="164"/>
        <v>0</v>
      </c>
      <c r="BO225" s="38">
        <f t="shared" si="165"/>
        <v>2.5</v>
      </c>
      <c r="BP225" s="38">
        <f t="shared" si="166"/>
        <v>0</v>
      </c>
      <c r="BQ225" s="38">
        <f t="shared" si="167"/>
        <v>0</v>
      </c>
      <c r="BR225" s="38">
        <f t="shared" si="168"/>
        <v>1</v>
      </c>
      <c r="BS225" s="38">
        <f t="shared" si="169"/>
        <v>0</v>
      </c>
      <c r="BT225" s="38">
        <f t="shared" si="170"/>
        <v>0</v>
      </c>
      <c r="BU225" s="38">
        <f t="shared" si="171"/>
        <v>4</v>
      </c>
      <c r="BV225" s="40">
        <f t="shared" si="172"/>
        <v>0</v>
      </c>
      <c r="BW225" s="40">
        <f t="shared" si="173"/>
        <v>7.5</v>
      </c>
      <c r="BX225" s="40">
        <f t="shared" si="174"/>
        <v>15</v>
      </c>
      <c r="BY225" s="38">
        <f t="shared" si="175"/>
        <v>8</v>
      </c>
      <c r="BZ225" s="37"/>
      <c r="CA225" s="37"/>
      <c r="CB225" s="37"/>
      <c r="CC225" s="37"/>
      <c r="CD225" s="37"/>
      <c r="CE225" s="37"/>
      <c r="CF225" s="37"/>
      <c r="CG225" s="37"/>
      <c r="CH225" s="37">
        <f t="shared" si="176"/>
        <v>1</v>
      </c>
      <c r="CI225" s="38">
        <f t="shared" si="177"/>
        <v>1</v>
      </c>
      <c r="CJ225" s="38">
        <f t="shared" si="178"/>
        <v>16.7</v>
      </c>
      <c r="CR225" s="38">
        <f t="shared" si="179"/>
        <v>0.7665124231942015</v>
      </c>
      <c r="CS225" s="39">
        <f t="shared" si="180"/>
        <v>-10</v>
      </c>
    </row>
    <row r="226" spans="1:97" ht="12.75">
      <c r="A226" s="4" t="s">
        <v>181</v>
      </c>
      <c r="B226" s="4" t="s">
        <v>2</v>
      </c>
      <c r="C226" s="5" t="s">
        <v>185</v>
      </c>
      <c r="D226" s="4"/>
      <c r="E226" s="4" t="s">
        <v>49</v>
      </c>
      <c r="F226" s="4" t="s">
        <v>186</v>
      </c>
      <c r="G226">
        <v>6.3</v>
      </c>
      <c r="H226">
        <v>15.1</v>
      </c>
      <c r="I226">
        <v>8.3</v>
      </c>
      <c r="J226">
        <v>18</v>
      </c>
      <c r="K226">
        <v>9.3</v>
      </c>
      <c r="L226">
        <v>12.7</v>
      </c>
      <c r="M226">
        <v>8.8</v>
      </c>
      <c r="N226">
        <v>16.4</v>
      </c>
      <c r="O226">
        <v>9.3</v>
      </c>
      <c r="P226">
        <v>6.4</v>
      </c>
      <c r="Q226">
        <v>9.1</v>
      </c>
      <c r="R226">
        <v>17.2</v>
      </c>
      <c r="S226">
        <v>14.9</v>
      </c>
      <c r="T226">
        <v>15.1</v>
      </c>
      <c r="U226">
        <v>14.9</v>
      </c>
      <c r="V226">
        <v>14.3</v>
      </c>
      <c r="W226">
        <v>17.4</v>
      </c>
      <c r="X226">
        <v>20.4</v>
      </c>
      <c r="Y226">
        <v>14.7</v>
      </c>
      <c r="Z226">
        <v>12.5</v>
      </c>
      <c r="AA226">
        <v>11.8</v>
      </c>
      <c r="AC226" s="38">
        <f t="shared" si="136"/>
        <v>0</v>
      </c>
      <c r="AD226" s="38">
        <f t="shared" si="137"/>
        <v>13.330000000000002</v>
      </c>
      <c r="AE226" s="38"/>
      <c r="AF226" s="38">
        <f t="shared" si="138"/>
        <v>0</v>
      </c>
      <c r="AG226" s="38">
        <f t="shared" si="139"/>
        <v>0</v>
      </c>
      <c r="AH226" s="38">
        <f t="shared" si="140"/>
        <v>0</v>
      </c>
      <c r="AI226" s="38">
        <f t="shared" si="141"/>
        <v>0</v>
      </c>
      <c r="AJ226" s="38"/>
      <c r="AK226" s="38">
        <f t="shared" si="142"/>
        <v>0</v>
      </c>
      <c r="AL226" s="38">
        <f t="shared" si="143"/>
        <v>0</v>
      </c>
      <c r="AM226" s="38">
        <f t="shared" si="144"/>
        <v>0</v>
      </c>
      <c r="AN226" s="38">
        <f t="shared" si="145"/>
        <v>0</v>
      </c>
      <c r="AO226" s="38"/>
      <c r="AP226" s="38">
        <f t="shared" si="146"/>
        <v>0</v>
      </c>
      <c r="AQ226" s="38">
        <f t="shared" si="147"/>
        <v>0</v>
      </c>
      <c r="AR226" s="38">
        <f t="shared" si="148"/>
        <v>0</v>
      </c>
      <c r="AS226" s="38">
        <f t="shared" si="149"/>
        <v>0</v>
      </c>
      <c r="AT226" s="38">
        <f t="shared" si="150"/>
        <v>0</v>
      </c>
      <c r="AU226" s="38"/>
      <c r="AV226" s="38">
        <f t="shared" si="151"/>
        <v>0</v>
      </c>
      <c r="AW226" s="38">
        <f t="shared" si="152"/>
        <v>0</v>
      </c>
      <c r="AX226" s="38">
        <f t="shared" si="153"/>
        <v>1</v>
      </c>
      <c r="AY226" s="38">
        <f t="shared" si="154"/>
        <v>1</v>
      </c>
      <c r="AZ226" s="38">
        <f t="shared" si="155"/>
        <v>1</v>
      </c>
      <c r="BA226" s="38">
        <f t="shared" si="156"/>
        <v>0</v>
      </c>
      <c r="BB226" s="38">
        <f t="shared" si="157"/>
        <v>0</v>
      </c>
      <c r="BC226" s="38">
        <f t="shared" si="158"/>
        <v>0</v>
      </c>
      <c r="BD226" s="38">
        <f t="shared" si="159"/>
        <v>3</v>
      </c>
      <c r="BE226" s="38"/>
      <c r="BF226" s="38"/>
      <c r="BG226" s="39">
        <f t="shared" si="160"/>
        <v>0.19308270676691727</v>
      </c>
      <c r="BH226" s="39">
        <f t="shared" si="161"/>
        <v>0.09034195344714413</v>
      </c>
      <c r="BI226" s="39">
        <f t="shared" si="162"/>
        <v>0.3005693820853084</v>
      </c>
      <c r="BJ226" s="38"/>
      <c r="BK226" s="38"/>
      <c r="BL226" s="38"/>
      <c r="BM226" s="38">
        <f t="shared" si="163"/>
        <v>0</v>
      </c>
      <c r="BN226" s="38">
        <f t="shared" si="164"/>
        <v>0</v>
      </c>
      <c r="BO226" s="38">
        <f t="shared" si="165"/>
        <v>0</v>
      </c>
      <c r="BP226" s="38">
        <f t="shared" si="166"/>
        <v>0</v>
      </c>
      <c r="BQ226" s="38">
        <f t="shared" si="167"/>
        <v>0</v>
      </c>
      <c r="BR226" s="38">
        <f t="shared" si="168"/>
        <v>0</v>
      </c>
      <c r="BS226" s="38">
        <f t="shared" si="169"/>
        <v>0</v>
      </c>
      <c r="BT226" s="38">
        <f t="shared" si="170"/>
        <v>0</v>
      </c>
      <c r="BU226" s="38">
        <f t="shared" si="171"/>
        <v>3</v>
      </c>
      <c r="BV226" s="40">
        <f t="shared" si="172"/>
        <v>-1</v>
      </c>
      <c r="BW226" s="40">
        <f t="shared" si="173"/>
        <v>0</v>
      </c>
      <c r="BX226" s="40">
        <f t="shared" si="174"/>
        <v>5</v>
      </c>
      <c r="BY226" s="38">
        <f t="shared" si="175"/>
        <v>7</v>
      </c>
      <c r="BZ226" s="37"/>
      <c r="CA226" s="37"/>
      <c r="CB226" s="37"/>
      <c r="CC226" s="37"/>
      <c r="CD226" s="37"/>
      <c r="CE226" s="37"/>
      <c r="CF226" s="37"/>
      <c r="CG226" s="37"/>
      <c r="CH226" s="37">
        <f t="shared" si="176"/>
        <v>0</v>
      </c>
      <c r="CI226" s="38">
        <f t="shared" si="177"/>
        <v>0</v>
      </c>
      <c r="CJ226" s="38">
        <f t="shared" si="178"/>
        <v>12.15</v>
      </c>
      <c r="CR226" s="38">
        <f t="shared" si="179"/>
        <v>0.3992568289925343</v>
      </c>
      <c r="CS226" s="39">
        <f t="shared" si="180"/>
        <v>-10</v>
      </c>
    </row>
    <row r="227" spans="1:97" ht="12.75">
      <c r="A227" s="4" t="s">
        <v>181</v>
      </c>
      <c r="B227" s="4" t="s">
        <v>2</v>
      </c>
      <c r="C227" s="5" t="s">
        <v>187</v>
      </c>
      <c r="D227" s="4"/>
      <c r="E227" s="4" t="s">
        <v>8</v>
      </c>
      <c r="F227" s="4" t="s">
        <v>188</v>
      </c>
      <c r="G227">
        <v>6.3</v>
      </c>
      <c r="Q227">
        <v>5.4</v>
      </c>
      <c r="R227">
        <v>10.8</v>
      </c>
      <c r="S227">
        <v>14.9</v>
      </c>
      <c r="T227">
        <v>7.5</v>
      </c>
      <c r="U227">
        <v>7.6</v>
      </c>
      <c r="V227">
        <v>3.5</v>
      </c>
      <c r="AA227">
        <v>14.5</v>
      </c>
      <c r="AC227" s="38">
        <f t="shared" si="136"/>
        <v>13</v>
      </c>
      <c r="AD227" s="38">
        <f t="shared" si="137"/>
        <v>9.171428571428573</v>
      </c>
      <c r="AE227" s="38"/>
      <c r="AF227" s="38">
        <f t="shared" si="138"/>
        <v>0</v>
      </c>
      <c r="AG227" s="38">
        <f t="shared" si="139"/>
        <v>0</v>
      </c>
      <c r="AH227" s="38">
        <f t="shared" si="140"/>
        <v>0</v>
      </c>
      <c r="AI227" s="38">
        <f t="shared" si="141"/>
        <v>0</v>
      </c>
      <c r="AJ227" s="38"/>
      <c r="AK227" s="38">
        <f t="shared" si="142"/>
        <v>0</v>
      </c>
      <c r="AL227" s="38">
        <f t="shared" si="143"/>
        <v>0</v>
      </c>
      <c r="AM227" s="38">
        <f t="shared" si="144"/>
        <v>1</v>
      </c>
      <c r="AN227" s="38">
        <f t="shared" si="145"/>
        <v>1</v>
      </c>
      <c r="AO227" s="38"/>
      <c r="AP227" s="38">
        <f t="shared" si="146"/>
        <v>0</v>
      </c>
      <c r="AQ227" s="38">
        <f t="shared" si="147"/>
        <v>0</v>
      </c>
      <c r="AR227" s="38">
        <f t="shared" si="148"/>
        <v>0</v>
      </c>
      <c r="AS227" s="38">
        <f t="shared" si="149"/>
        <v>0</v>
      </c>
      <c r="AT227" s="38">
        <f t="shared" si="150"/>
        <v>0</v>
      </c>
      <c r="AU227" s="38"/>
      <c r="AV227" s="38">
        <f t="shared" si="151"/>
      </c>
      <c r="AW227" s="38">
        <f t="shared" si="152"/>
      </c>
      <c r="AX227" s="38">
        <f t="shared" si="153"/>
        <v>1</v>
      </c>
      <c r="AY227" s="38">
        <f t="shared" si="154"/>
        <v>0</v>
      </c>
      <c r="AZ227" s="38">
        <f t="shared" si="155"/>
      </c>
      <c r="BA227" s="38">
        <f t="shared" si="156"/>
      </c>
      <c r="BB227" s="38">
        <f t="shared" si="157"/>
      </c>
      <c r="BC227" s="38">
        <f t="shared" si="158"/>
        <v>0</v>
      </c>
      <c r="BD227" s="38">
        <f t="shared" si="159"/>
        <v>1</v>
      </c>
      <c r="BE227" s="38"/>
      <c r="BF227" s="38"/>
      <c r="BG227" s="39">
        <f t="shared" si="160"/>
        <v>0.40652173913043466</v>
      </c>
      <c r="BH227" s="39">
        <f t="shared" si="161"/>
        <v>0.0940138080848272</v>
      </c>
      <c r="BI227" s="39">
        <f t="shared" si="162"/>
        <v>0.3066167120116371</v>
      </c>
      <c r="BJ227" s="38"/>
      <c r="BK227" s="38"/>
      <c r="BL227" s="38"/>
      <c r="BM227" s="38">
        <f t="shared" si="163"/>
        <v>-26</v>
      </c>
      <c r="BN227" s="38">
        <f t="shared" si="164"/>
        <v>0</v>
      </c>
      <c r="BO227" s="38">
        <f t="shared" si="165"/>
        <v>1</v>
      </c>
      <c r="BP227" s="38">
        <f t="shared" si="166"/>
        <v>0</v>
      </c>
      <c r="BQ227" s="38">
        <f t="shared" si="167"/>
        <v>0</v>
      </c>
      <c r="BR227" s="38">
        <f t="shared" si="168"/>
        <v>0</v>
      </c>
      <c r="BS227" s="38">
        <f t="shared" si="169"/>
        <v>0</v>
      </c>
      <c r="BT227" s="38">
        <f t="shared" si="170"/>
        <v>0</v>
      </c>
      <c r="BU227" s="38">
        <f t="shared" si="171"/>
        <v>1</v>
      </c>
      <c r="BV227" s="40">
        <f t="shared" si="172"/>
        <v>0</v>
      </c>
      <c r="BW227" s="40">
        <f t="shared" si="173"/>
        <v>0</v>
      </c>
      <c r="BX227" s="40">
        <f t="shared" si="174"/>
        <v>5</v>
      </c>
      <c r="BY227" s="38">
        <f t="shared" si="175"/>
        <v>-19</v>
      </c>
      <c r="BZ227" s="37"/>
      <c r="CA227" s="37"/>
      <c r="CB227" s="37"/>
      <c r="CC227" s="37"/>
      <c r="CD227" s="37"/>
      <c r="CE227" s="37"/>
      <c r="CF227" s="37"/>
      <c r="CG227" s="37"/>
      <c r="CH227" s="37">
        <f t="shared" si="176"/>
        <v>1</v>
      </c>
      <c r="CI227" s="38">
        <f t="shared" si="177"/>
        <v>1</v>
      </c>
      <c r="CJ227" s="38">
        <f t="shared" si="178"/>
        <v>14.5</v>
      </c>
      <c r="CR227" s="38">
        <f t="shared" si="179"/>
        <v>0.3066167120116371</v>
      </c>
      <c r="CS227" s="39">
        <f t="shared" si="180"/>
        <v>-10</v>
      </c>
    </row>
    <row r="228" spans="1:97" ht="12.75">
      <c r="A228" s="4" t="s">
        <v>181</v>
      </c>
      <c r="B228" s="4" t="s">
        <v>2</v>
      </c>
      <c r="C228" s="5" t="s">
        <v>187</v>
      </c>
      <c r="D228" s="4"/>
      <c r="E228" s="4" t="s">
        <v>49</v>
      </c>
      <c r="F228" s="4" t="s">
        <v>188</v>
      </c>
      <c r="G228">
        <v>6.3</v>
      </c>
      <c r="H228">
        <v>15.9</v>
      </c>
      <c r="I228">
        <v>11.8</v>
      </c>
      <c r="J228">
        <v>14.7</v>
      </c>
      <c r="K228">
        <v>15.9</v>
      </c>
      <c r="L228">
        <v>18.8</v>
      </c>
      <c r="M228">
        <v>14.8</v>
      </c>
      <c r="N228">
        <v>15.4</v>
      </c>
      <c r="O228">
        <v>18.4</v>
      </c>
      <c r="P228">
        <v>14.4</v>
      </c>
      <c r="Q228">
        <v>7.3</v>
      </c>
      <c r="R228">
        <v>20.3</v>
      </c>
      <c r="S228">
        <v>12.9</v>
      </c>
      <c r="T228">
        <v>-2.3</v>
      </c>
      <c r="U228">
        <v>16.7</v>
      </c>
      <c r="V228">
        <v>14</v>
      </c>
      <c r="W228">
        <v>11.8</v>
      </c>
      <c r="X228">
        <v>17.4</v>
      </c>
      <c r="Y228">
        <v>14.2</v>
      </c>
      <c r="Z228">
        <v>11.5</v>
      </c>
      <c r="AA228">
        <v>10.6</v>
      </c>
      <c r="AC228" s="38">
        <f t="shared" si="136"/>
        <v>0</v>
      </c>
      <c r="AD228" s="38">
        <f t="shared" si="137"/>
        <v>13.725000000000003</v>
      </c>
      <c r="AE228" s="38"/>
      <c r="AF228" s="38">
        <f t="shared" si="138"/>
        <v>0</v>
      </c>
      <c r="AG228" s="38">
        <f t="shared" si="139"/>
        <v>0</v>
      </c>
      <c r="AH228" s="38">
        <f t="shared" si="140"/>
        <v>0</v>
      </c>
      <c r="AI228" s="38">
        <f t="shared" si="141"/>
        <v>0</v>
      </c>
      <c r="AJ228" s="38"/>
      <c r="AK228" s="38">
        <f t="shared" si="142"/>
        <v>0</v>
      </c>
      <c r="AL228" s="38">
        <f t="shared" si="143"/>
        <v>0</v>
      </c>
      <c r="AM228" s="38">
        <f t="shared" si="144"/>
        <v>0</v>
      </c>
      <c r="AN228" s="38">
        <f t="shared" si="145"/>
        <v>0</v>
      </c>
      <c r="AO228" s="38"/>
      <c r="AP228" s="38">
        <f t="shared" si="146"/>
        <v>0</v>
      </c>
      <c r="AQ228" s="38">
        <f t="shared" si="147"/>
        <v>0</v>
      </c>
      <c r="AR228" s="38">
        <f t="shared" si="148"/>
        <v>0</v>
      </c>
      <c r="AS228" s="38">
        <f t="shared" si="149"/>
        <v>0</v>
      </c>
      <c r="AT228" s="38">
        <f t="shared" si="150"/>
        <v>0</v>
      </c>
      <c r="AU228" s="38"/>
      <c r="AV228" s="38">
        <f t="shared" si="151"/>
        <v>1</v>
      </c>
      <c r="AW228" s="38">
        <f t="shared" si="152"/>
        <v>0</v>
      </c>
      <c r="AX228" s="38">
        <f t="shared" si="153"/>
        <v>0</v>
      </c>
      <c r="AY228" s="38">
        <f t="shared" si="154"/>
        <v>1</v>
      </c>
      <c r="AZ228" s="38">
        <f t="shared" si="155"/>
        <v>1</v>
      </c>
      <c r="BA228" s="38">
        <f t="shared" si="156"/>
        <v>0</v>
      </c>
      <c r="BB228" s="38">
        <f t="shared" si="157"/>
        <v>0</v>
      </c>
      <c r="BC228" s="38">
        <f t="shared" si="158"/>
        <v>0</v>
      </c>
      <c r="BD228" s="38">
        <f t="shared" si="159"/>
        <v>3</v>
      </c>
      <c r="BE228" s="38"/>
      <c r="BF228" s="38"/>
      <c r="BG228" s="39">
        <f t="shared" si="160"/>
        <v>-0.19842105263157897</v>
      </c>
      <c r="BH228" s="39">
        <f t="shared" si="161"/>
        <v>0.058282809317840134</v>
      </c>
      <c r="BI228" s="39">
        <f t="shared" si="162"/>
        <v>-0.2414183284629403</v>
      </c>
      <c r="BJ228" s="38"/>
      <c r="BK228" s="38"/>
      <c r="BL228" s="38"/>
      <c r="BM228" s="38">
        <f t="shared" si="163"/>
        <v>0</v>
      </c>
      <c r="BN228" s="38">
        <f t="shared" si="164"/>
        <v>0</v>
      </c>
      <c r="BO228" s="38">
        <f t="shared" si="165"/>
        <v>0</v>
      </c>
      <c r="BP228" s="38">
        <f t="shared" si="166"/>
        <v>0</v>
      </c>
      <c r="BQ228" s="38">
        <f t="shared" si="167"/>
        <v>0</v>
      </c>
      <c r="BR228" s="38">
        <f t="shared" si="168"/>
        <v>0</v>
      </c>
      <c r="BS228" s="38">
        <f t="shared" si="169"/>
        <v>0</v>
      </c>
      <c r="BT228" s="38">
        <f t="shared" si="170"/>
        <v>0</v>
      </c>
      <c r="BU228" s="38">
        <f t="shared" si="171"/>
        <v>3</v>
      </c>
      <c r="BV228" s="40">
        <f t="shared" si="172"/>
        <v>-10</v>
      </c>
      <c r="BW228" s="40">
        <f t="shared" si="173"/>
        <v>0</v>
      </c>
      <c r="BX228" s="40">
        <f t="shared" si="174"/>
        <v>-10</v>
      </c>
      <c r="BY228" s="38">
        <f t="shared" si="175"/>
        <v>-17</v>
      </c>
      <c r="BZ228" s="37"/>
      <c r="CA228" s="37"/>
      <c r="CB228" s="37"/>
      <c r="CC228" s="37"/>
      <c r="CD228" s="37"/>
      <c r="CE228" s="37"/>
      <c r="CF228" s="37"/>
      <c r="CG228" s="37"/>
      <c r="CH228" s="37">
        <f t="shared" si="176"/>
        <v>0</v>
      </c>
      <c r="CI228" s="38">
        <f t="shared" si="177"/>
        <v>0</v>
      </c>
      <c r="CJ228" s="38">
        <f t="shared" si="178"/>
        <v>11.05</v>
      </c>
      <c r="CR228" s="38">
        <f t="shared" si="179"/>
        <v>-0.2586504659689863</v>
      </c>
      <c r="CS228" s="39">
        <f t="shared" si="180"/>
        <v>-10</v>
      </c>
    </row>
    <row r="229" spans="1:97" ht="12.75">
      <c r="A229" s="4" t="s">
        <v>189</v>
      </c>
      <c r="B229" s="4" t="s">
        <v>2</v>
      </c>
      <c r="C229" s="5" t="s">
        <v>206</v>
      </c>
      <c r="D229" s="4"/>
      <c r="E229" s="4" t="s">
        <v>8</v>
      </c>
      <c r="F229" s="4" t="s">
        <v>207</v>
      </c>
      <c r="G229">
        <v>6.3</v>
      </c>
      <c r="H229">
        <v>13.1</v>
      </c>
      <c r="I229">
        <v>12.6</v>
      </c>
      <c r="J229">
        <v>12</v>
      </c>
      <c r="K229">
        <v>6.9</v>
      </c>
      <c r="L229">
        <v>13.5</v>
      </c>
      <c r="M229">
        <v>10.3</v>
      </c>
      <c r="N229">
        <v>9.5</v>
      </c>
      <c r="O229">
        <v>10.7</v>
      </c>
      <c r="P229">
        <v>11.2</v>
      </c>
      <c r="Q229">
        <v>13</v>
      </c>
      <c r="R229">
        <v>11.9</v>
      </c>
      <c r="S229">
        <v>12</v>
      </c>
      <c r="T229">
        <v>12.6</v>
      </c>
      <c r="U229">
        <v>13.8</v>
      </c>
      <c r="V229">
        <v>15</v>
      </c>
      <c r="W229">
        <v>15.5</v>
      </c>
      <c r="X229">
        <v>15.1</v>
      </c>
      <c r="Y229">
        <v>23.4</v>
      </c>
      <c r="Z229">
        <v>21.1</v>
      </c>
      <c r="AA229">
        <v>26.4</v>
      </c>
      <c r="AC229" s="38">
        <f t="shared" si="136"/>
        <v>0</v>
      </c>
      <c r="AD229" s="38">
        <f t="shared" si="137"/>
        <v>13.98</v>
      </c>
      <c r="AE229" s="38"/>
      <c r="AF229" s="38">
        <f t="shared" si="138"/>
        <v>15</v>
      </c>
      <c r="AG229" s="38">
        <f t="shared" si="139"/>
        <v>10</v>
      </c>
      <c r="AH229" s="38">
        <f t="shared" si="140"/>
        <v>15</v>
      </c>
      <c r="AI229" s="38">
        <f t="shared" si="141"/>
        <v>40</v>
      </c>
      <c r="AJ229" s="38"/>
      <c r="AK229" s="38">
        <f t="shared" si="142"/>
        <v>1</v>
      </c>
      <c r="AL229" s="38">
        <f t="shared" si="143"/>
        <v>1</v>
      </c>
      <c r="AM229" s="38">
        <f t="shared" si="144"/>
        <v>1</v>
      </c>
      <c r="AN229" s="38">
        <f t="shared" si="145"/>
        <v>3</v>
      </c>
      <c r="AO229" s="38"/>
      <c r="AP229" s="38">
        <f t="shared" si="146"/>
        <v>1</v>
      </c>
      <c r="AQ229" s="38">
        <f t="shared" si="147"/>
        <v>1</v>
      </c>
      <c r="AR229" s="38">
        <f t="shared" si="148"/>
        <v>1</v>
      </c>
      <c r="AS229" s="38">
        <f t="shared" si="149"/>
        <v>0</v>
      </c>
      <c r="AT229" s="38">
        <f t="shared" si="150"/>
        <v>0</v>
      </c>
      <c r="AU229" s="38"/>
      <c r="AV229" s="38">
        <f t="shared" si="151"/>
        <v>0</v>
      </c>
      <c r="AW229" s="38">
        <f t="shared" si="152"/>
        <v>1</v>
      </c>
      <c r="AX229" s="38">
        <f t="shared" si="153"/>
        <v>1</v>
      </c>
      <c r="AY229" s="38">
        <f t="shared" si="154"/>
        <v>1</v>
      </c>
      <c r="AZ229" s="38">
        <f t="shared" si="155"/>
        <v>1</v>
      </c>
      <c r="BA229" s="38">
        <f t="shared" si="156"/>
        <v>1</v>
      </c>
      <c r="BB229" s="38">
        <f t="shared" si="157"/>
        <v>1</v>
      </c>
      <c r="BC229" s="38">
        <f t="shared" si="158"/>
        <v>1</v>
      </c>
      <c r="BD229" s="38">
        <f t="shared" si="159"/>
        <v>7</v>
      </c>
      <c r="BE229" s="38"/>
      <c r="BF229" s="38"/>
      <c r="BG229" s="39">
        <f t="shared" si="160"/>
        <v>0.5864661654135338</v>
      </c>
      <c r="BH229" s="39">
        <f t="shared" si="161"/>
        <v>0.5465380569073678</v>
      </c>
      <c r="BI229" s="39">
        <f t="shared" si="162"/>
        <v>0.7392821226753477</v>
      </c>
      <c r="BJ229" s="38"/>
      <c r="BK229" s="38"/>
      <c r="BL229" s="38"/>
      <c r="BM229" s="38">
        <f t="shared" si="163"/>
        <v>0</v>
      </c>
      <c r="BN229" s="38">
        <f t="shared" si="164"/>
        <v>40</v>
      </c>
      <c r="BO229" s="38">
        <f t="shared" si="165"/>
        <v>3</v>
      </c>
      <c r="BP229" s="38">
        <f t="shared" si="166"/>
        <v>1</v>
      </c>
      <c r="BQ229" s="38">
        <f t="shared" si="167"/>
        <v>1</v>
      </c>
      <c r="BR229" s="38">
        <f t="shared" si="168"/>
        <v>1</v>
      </c>
      <c r="BS229" s="38">
        <f t="shared" si="169"/>
        <v>0</v>
      </c>
      <c r="BT229" s="38">
        <f t="shared" si="170"/>
        <v>0</v>
      </c>
      <c r="BU229" s="38">
        <f t="shared" si="171"/>
        <v>7</v>
      </c>
      <c r="BV229" s="40">
        <f t="shared" si="172"/>
        <v>2.5</v>
      </c>
      <c r="BW229" s="40">
        <f t="shared" si="173"/>
        <v>7.5</v>
      </c>
      <c r="BX229" s="40">
        <f t="shared" si="174"/>
        <v>15</v>
      </c>
      <c r="BY229" s="38">
        <f t="shared" si="175"/>
        <v>78</v>
      </c>
      <c r="BZ229" s="37"/>
      <c r="CA229" s="37"/>
      <c r="CB229" s="37" t="s">
        <v>620</v>
      </c>
      <c r="CC229" s="37" t="s">
        <v>620</v>
      </c>
      <c r="CD229" s="37" t="s">
        <v>620</v>
      </c>
      <c r="CE229" s="37"/>
      <c r="CF229" s="37"/>
      <c r="CG229" s="37"/>
      <c r="CH229" s="37">
        <f t="shared" si="176"/>
        <v>1</v>
      </c>
      <c r="CI229" s="38">
        <f t="shared" si="177"/>
        <v>1</v>
      </c>
      <c r="CJ229" s="38">
        <f t="shared" si="178"/>
        <v>23.75</v>
      </c>
      <c r="CR229" s="38">
        <f t="shared" si="179"/>
        <v>0.8258111209075097</v>
      </c>
      <c r="CS229" s="39">
        <f t="shared" si="180"/>
        <v>0.08652899823216209</v>
      </c>
    </row>
    <row r="230" spans="1:97" ht="12.75">
      <c r="A230" s="4" t="s">
        <v>189</v>
      </c>
      <c r="B230" s="4" t="s">
        <v>2</v>
      </c>
      <c r="C230" s="5" t="s">
        <v>206</v>
      </c>
      <c r="D230" s="4"/>
      <c r="E230" s="4" t="s">
        <v>49</v>
      </c>
      <c r="F230" s="4" t="s">
        <v>207</v>
      </c>
      <c r="G230">
        <v>6.3</v>
      </c>
      <c r="H230">
        <v>15.3</v>
      </c>
      <c r="I230">
        <v>14.2</v>
      </c>
      <c r="J230">
        <v>12.6</v>
      </c>
      <c r="K230">
        <v>13.2</v>
      </c>
      <c r="L230">
        <v>13.3</v>
      </c>
      <c r="M230">
        <v>11.9</v>
      </c>
      <c r="N230">
        <v>12.4</v>
      </c>
      <c r="O230">
        <v>10.1</v>
      </c>
      <c r="P230">
        <v>12</v>
      </c>
      <c r="Q230">
        <v>13.7</v>
      </c>
      <c r="R230">
        <v>12</v>
      </c>
      <c r="S230">
        <v>10.5</v>
      </c>
      <c r="T230">
        <v>13</v>
      </c>
      <c r="U230">
        <v>13.4</v>
      </c>
      <c r="V230">
        <v>13.4</v>
      </c>
      <c r="W230">
        <v>13.2</v>
      </c>
      <c r="X230">
        <v>15.1</v>
      </c>
      <c r="Y230">
        <v>19.5</v>
      </c>
      <c r="Z230">
        <v>17.3</v>
      </c>
      <c r="AA230">
        <v>23.6</v>
      </c>
      <c r="AC230" s="38">
        <f t="shared" si="136"/>
        <v>0</v>
      </c>
      <c r="AD230" s="38">
        <f t="shared" si="137"/>
        <v>13.985</v>
      </c>
      <c r="AE230" s="38"/>
      <c r="AF230" s="38">
        <f t="shared" si="138"/>
        <v>10</v>
      </c>
      <c r="AG230" s="38">
        <f t="shared" si="139"/>
        <v>0</v>
      </c>
      <c r="AH230" s="38">
        <f t="shared" si="140"/>
        <v>15</v>
      </c>
      <c r="AI230" s="38">
        <f t="shared" si="141"/>
        <v>25</v>
      </c>
      <c r="AJ230" s="38"/>
      <c r="AK230" s="38">
        <f t="shared" si="142"/>
        <v>0</v>
      </c>
      <c r="AL230" s="38">
        <f t="shared" si="143"/>
        <v>0</v>
      </c>
      <c r="AM230" s="38">
        <f t="shared" si="144"/>
        <v>1</v>
      </c>
      <c r="AN230" s="38">
        <f t="shared" si="145"/>
        <v>1</v>
      </c>
      <c r="AO230" s="38"/>
      <c r="AP230" s="38">
        <f t="shared" si="146"/>
        <v>1</v>
      </c>
      <c r="AQ230" s="38">
        <f t="shared" si="147"/>
        <v>1</v>
      </c>
      <c r="AR230" s="38">
        <f t="shared" si="148"/>
        <v>1</v>
      </c>
      <c r="AS230" s="38">
        <f t="shared" si="149"/>
        <v>0</v>
      </c>
      <c r="AT230" s="38">
        <f t="shared" si="150"/>
        <v>0</v>
      </c>
      <c r="AU230" s="38"/>
      <c r="AV230" s="38">
        <f t="shared" si="151"/>
        <v>0</v>
      </c>
      <c r="AW230" s="38">
        <f t="shared" si="152"/>
        <v>0</v>
      </c>
      <c r="AX230" s="38">
        <f t="shared" si="153"/>
        <v>1</v>
      </c>
      <c r="AY230" s="38">
        <f t="shared" si="154"/>
        <v>1</v>
      </c>
      <c r="AZ230" s="38">
        <f t="shared" si="155"/>
        <v>1</v>
      </c>
      <c r="BA230" s="38">
        <f t="shared" si="156"/>
        <v>1</v>
      </c>
      <c r="BB230" s="38">
        <f t="shared" si="157"/>
        <v>1</v>
      </c>
      <c r="BC230" s="38">
        <f t="shared" si="158"/>
        <v>1</v>
      </c>
      <c r="BD230" s="38">
        <f t="shared" si="159"/>
        <v>6</v>
      </c>
      <c r="BE230" s="38"/>
      <c r="BF230" s="38"/>
      <c r="BG230" s="39">
        <f t="shared" si="160"/>
        <v>0.2754135338345865</v>
      </c>
      <c r="BH230" s="39">
        <f t="shared" si="161"/>
        <v>0.27383541057028443</v>
      </c>
      <c r="BI230" s="39">
        <f t="shared" si="162"/>
        <v>0.5232928535440594</v>
      </c>
      <c r="BJ230" s="38"/>
      <c r="BK230" s="38"/>
      <c r="BL230" s="38"/>
      <c r="BM230" s="38">
        <f t="shared" si="163"/>
        <v>0</v>
      </c>
      <c r="BN230" s="38">
        <f t="shared" si="164"/>
        <v>25</v>
      </c>
      <c r="BO230" s="38">
        <f t="shared" si="165"/>
        <v>1</v>
      </c>
      <c r="BP230" s="38">
        <f t="shared" si="166"/>
        <v>1</v>
      </c>
      <c r="BQ230" s="38">
        <f t="shared" si="167"/>
        <v>1</v>
      </c>
      <c r="BR230" s="38">
        <f t="shared" si="168"/>
        <v>1</v>
      </c>
      <c r="BS230" s="38">
        <f t="shared" si="169"/>
        <v>0</v>
      </c>
      <c r="BT230" s="38">
        <f t="shared" si="170"/>
        <v>0</v>
      </c>
      <c r="BU230" s="38">
        <f t="shared" si="171"/>
        <v>6</v>
      </c>
      <c r="BV230" s="40">
        <f t="shared" si="172"/>
        <v>-1</v>
      </c>
      <c r="BW230" s="40">
        <f t="shared" si="173"/>
        <v>5</v>
      </c>
      <c r="BX230" s="40">
        <f t="shared" si="174"/>
        <v>10</v>
      </c>
      <c r="BY230" s="38">
        <f t="shared" si="175"/>
        <v>49</v>
      </c>
      <c r="BZ230" s="37"/>
      <c r="CA230" s="37"/>
      <c r="CB230" s="37"/>
      <c r="CC230" s="37"/>
      <c r="CD230" s="37" t="s">
        <v>620</v>
      </c>
      <c r="CE230" s="37"/>
      <c r="CF230" s="37"/>
      <c r="CG230" s="37"/>
      <c r="CH230" s="37">
        <f t="shared" si="176"/>
        <v>1</v>
      </c>
      <c r="CI230" s="38">
        <f t="shared" si="177"/>
        <v>1</v>
      </c>
      <c r="CJ230" s="38">
        <f t="shared" si="178"/>
        <v>20.450000000000003</v>
      </c>
      <c r="CR230" s="38">
        <f t="shared" si="179"/>
        <v>0.7307003690825852</v>
      </c>
      <c r="CS230" s="39">
        <f t="shared" si="180"/>
        <v>-10</v>
      </c>
    </row>
    <row r="231" spans="1:97" ht="12.75">
      <c r="A231" s="4" t="s">
        <v>189</v>
      </c>
      <c r="B231" s="4" t="s">
        <v>2</v>
      </c>
      <c r="C231" s="5" t="s">
        <v>208</v>
      </c>
      <c r="D231" s="4"/>
      <c r="E231" s="4" t="s">
        <v>8</v>
      </c>
      <c r="F231" s="4" t="s">
        <v>209</v>
      </c>
      <c r="G231">
        <v>6.3</v>
      </c>
      <c r="H231">
        <v>12.1</v>
      </c>
      <c r="I231">
        <v>11.3</v>
      </c>
      <c r="J231">
        <v>8.3</v>
      </c>
      <c r="K231">
        <v>8</v>
      </c>
      <c r="L231">
        <v>6.8</v>
      </c>
      <c r="M231">
        <v>15</v>
      </c>
      <c r="N231">
        <v>13.4</v>
      </c>
      <c r="O231">
        <v>10.9</v>
      </c>
      <c r="P231">
        <v>8.2</v>
      </c>
      <c r="Q231">
        <v>12.1</v>
      </c>
      <c r="R231">
        <v>10.8</v>
      </c>
      <c r="S231">
        <v>11.6</v>
      </c>
      <c r="T231">
        <v>12.6</v>
      </c>
      <c r="U231">
        <v>15.9</v>
      </c>
      <c r="V231">
        <v>14.3</v>
      </c>
      <c r="W231">
        <v>13.9</v>
      </c>
      <c r="X231">
        <v>16.8</v>
      </c>
      <c r="Y231">
        <v>19.9</v>
      </c>
      <c r="Z231">
        <v>23.5</v>
      </c>
      <c r="AA231">
        <v>25.1</v>
      </c>
      <c r="AC231" s="38">
        <f t="shared" si="136"/>
        <v>0</v>
      </c>
      <c r="AD231" s="38">
        <f t="shared" si="137"/>
        <v>13.525000000000002</v>
      </c>
      <c r="AE231" s="38"/>
      <c r="AF231" s="38">
        <f t="shared" si="138"/>
        <v>10</v>
      </c>
      <c r="AG231" s="38">
        <f t="shared" si="139"/>
        <v>15</v>
      </c>
      <c r="AH231" s="38">
        <f t="shared" si="140"/>
        <v>15</v>
      </c>
      <c r="AI231" s="38">
        <f t="shared" si="141"/>
        <v>40</v>
      </c>
      <c r="AJ231" s="38"/>
      <c r="AK231" s="38">
        <f t="shared" si="142"/>
        <v>0</v>
      </c>
      <c r="AL231" s="38">
        <f t="shared" si="143"/>
        <v>1</v>
      </c>
      <c r="AM231" s="38">
        <f t="shared" si="144"/>
        <v>1</v>
      </c>
      <c r="AN231" s="38">
        <f t="shared" si="145"/>
        <v>2</v>
      </c>
      <c r="AO231" s="38"/>
      <c r="AP231" s="38">
        <f t="shared" si="146"/>
        <v>1</v>
      </c>
      <c r="AQ231" s="38">
        <f t="shared" si="147"/>
        <v>1</v>
      </c>
      <c r="AR231" s="38">
        <f t="shared" si="148"/>
        <v>1</v>
      </c>
      <c r="AS231" s="38">
        <f t="shared" si="149"/>
        <v>1</v>
      </c>
      <c r="AT231" s="38">
        <f t="shared" si="150"/>
        <v>1</v>
      </c>
      <c r="AU231" s="38"/>
      <c r="AV231" s="38">
        <f t="shared" si="151"/>
        <v>1</v>
      </c>
      <c r="AW231" s="38">
        <f t="shared" si="152"/>
        <v>1</v>
      </c>
      <c r="AX231" s="38">
        <f t="shared" si="153"/>
        <v>1</v>
      </c>
      <c r="AY231" s="38">
        <f t="shared" si="154"/>
        <v>1</v>
      </c>
      <c r="AZ231" s="38">
        <f t="shared" si="155"/>
        <v>1</v>
      </c>
      <c r="BA231" s="38">
        <f t="shared" si="156"/>
        <v>1</v>
      </c>
      <c r="BB231" s="38">
        <f t="shared" si="157"/>
        <v>1</v>
      </c>
      <c r="BC231" s="38">
        <f t="shared" si="158"/>
        <v>1</v>
      </c>
      <c r="BD231" s="38">
        <f t="shared" si="159"/>
        <v>8</v>
      </c>
      <c r="BE231" s="38"/>
      <c r="BF231" s="38"/>
      <c r="BG231" s="39">
        <f t="shared" si="160"/>
        <v>0.6387218045112782</v>
      </c>
      <c r="BH231" s="39">
        <f t="shared" si="161"/>
        <v>0.5992635285054486</v>
      </c>
      <c r="BI231" s="39">
        <f t="shared" si="162"/>
        <v>0.7741211329665717</v>
      </c>
      <c r="BJ231" s="38"/>
      <c r="BK231" s="38"/>
      <c r="BL231" s="38"/>
      <c r="BM231" s="38">
        <f t="shared" si="163"/>
        <v>0</v>
      </c>
      <c r="BN231" s="38">
        <f t="shared" si="164"/>
        <v>40</v>
      </c>
      <c r="BO231" s="38">
        <f t="shared" si="165"/>
        <v>2</v>
      </c>
      <c r="BP231" s="38">
        <f t="shared" si="166"/>
        <v>1</v>
      </c>
      <c r="BQ231" s="38">
        <f t="shared" si="167"/>
        <v>1</v>
      </c>
      <c r="BR231" s="38">
        <f t="shared" si="168"/>
        <v>1</v>
      </c>
      <c r="BS231" s="38">
        <f t="shared" si="169"/>
        <v>1</v>
      </c>
      <c r="BT231" s="38">
        <f t="shared" si="170"/>
        <v>1</v>
      </c>
      <c r="BU231" s="38">
        <f t="shared" si="171"/>
        <v>8</v>
      </c>
      <c r="BV231" s="40">
        <f t="shared" si="172"/>
        <v>2.5</v>
      </c>
      <c r="BW231" s="40">
        <f t="shared" si="173"/>
        <v>7.5</v>
      </c>
      <c r="BX231" s="40">
        <f t="shared" si="174"/>
        <v>15</v>
      </c>
      <c r="BY231" s="38">
        <f t="shared" si="175"/>
        <v>80</v>
      </c>
      <c r="BZ231" s="37"/>
      <c r="CA231" s="37"/>
      <c r="CB231" s="37" t="s">
        <v>620</v>
      </c>
      <c r="CC231" s="37" t="s">
        <v>620</v>
      </c>
      <c r="CD231" s="37" t="s">
        <v>620</v>
      </c>
      <c r="CE231" s="37"/>
      <c r="CF231" s="37"/>
      <c r="CG231" s="37"/>
      <c r="CH231" s="37">
        <f t="shared" si="176"/>
        <v>1</v>
      </c>
      <c r="CI231" s="38">
        <f t="shared" si="177"/>
        <v>1</v>
      </c>
      <c r="CJ231" s="38">
        <f t="shared" si="178"/>
        <v>24.3</v>
      </c>
      <c r="CR231" s="38">
        <f t="shared" si="179"/>
        <v>0.8077354032893294</v>
      </c>
      <c r="CS231" s="39">
        <f t="shared" si="180"/>
        <v>0.033614270322757656</v>
      </c>
    </row>
    <row r="232" spans="1:97" ht="12.75">
      <c r="A232" s="4" t="s">
        <v>189</v>
      </c>
      <c r="B232" s="4" t="s">
        <v>2</v>
      </c>
      <c r="C232" s="5" t="s">
        <v>208</v>
      </c>
      <c r="D232" s="4"/>
      <c r="E232" s="4" t="s">
        <v>49</v>
      </c>
      <c r="F232" s="4" t="s">
        <v>209</v>
      </c>
      <c r="G232">
        <v>6.3</v>
      </c>
      <c r="H232">
        <v>14.7</v>
      </c>
      <c r="I232">
        <v>13.2</v>
      </c>
      <c r="J232">
        <v>9.5</v>
      </c>
      <c r="K232">
        <v>9.4</v>
      </c>
      <c r="L232">
        <v>12.7</v>
      </c>
      <c r="M232">
        <v>10</v>
      </c>
      <c r="N232">
        <v>9.8</v>
      </c>
      <c r="O232">
        <v>11.5</v>
      </c>
      <c r="P232">
        <v>10.4</v>
      </c>
      <c r="Q232">
        <v>10.5</v>
      </c>
      <c r="R232">
        <v>13.5</v>
      </c>
      <c r="S232">
        <v>11.3</v>
      </c>
      <c r="T232">
        <v>14.3</v>
      </c>
      <c r="U232">
        <v>15</v>
      </c>
      <c r="V232">
        <v>15.2</v>
      </c>
      <c r="W232">
        <v>13.9</v>
      </c>
      <c r="X232">
        <v>16.1</v>
      </c>
      <c r="Y232">
        <v>18.9</v>
      </c>
      <c r="Z232">
        <v>16.7</v>
      </c>
      <c r="AA232">
        <v>25.5</v>
      </c>
      <c r="AC232" s="38">
        <f t="shared" si="136"/>
        <v>0</v>
      </c>
      <c r="AD232" s="38">
        <f t="shared" si="137"/>
        <v>13.605</v>
      </c>
      <c r="AE232" s="38"/>
      <c r="AF232" s="38">
        <f t="shared" si="138"/>
        <v>5</v>
      </c>
      <c r="AG232" s="38">
        <f t="shared" si="139"/>
        <v>0</v>
      </c>
      <c r="AH232" s="38">
        <f t="shared" si="140"/>
        <v>15</v>
      </c>
      <c r="AI232" s="38">
        <f t="shared" si="141"/>
        <v>20</v>
      </c>
      <c r="AJ232" s="38"/>
      <c r="AK232" s="38">
        <f t="shared" si="142"/>
        <v>0</v>
      </c>
      <c r="AL232" s="38">
        <f t="shared" si="143"/>
        <v>0</v>
      </c>
      <c r="AM232" s="38">
        <f t="shared" si="144"/>
        <v>1</v>
      </c>
      <c r="AN232" s="38">
        <f t="shared" si="145"/>
        <v>1</v>
      </c>
      <c r="AO232" s="38"/>
      <c r="AP232" s="38">
        <f t="shared" si="146"/>
        <v>1</v>
      </c>
      <c r="AQ232" s="38">
        <f t="shared" si="147"/>
        <v>1</v>
      </c>
      <c r="AR232" s="38">
        <f t="shared" si="148"/>
        <v>1</v>
      </c>
      <c r="AS232" s="38">
        <f t="shared" si="149"/>
        <v>0</v>
      </c>
      <c r="AT232" s="38">
        <f t="shared" si="150"/>
        <v>0</v>
      </c>
      <c r="AU232" s="38"/>
      <c r="AV232" s="38">
        <f t="shared" si="151"/>
        <v>0</v>
      </c>
      <c r="AW232" s="38">
        <f t="shared" si="152"/>
        <v>1</v>
      </c>
      <c r="AX232" s="38">
        <f t="shared" si="153"/>
        <v>1</v>
      </c>
      <c r="AY232" s="38">
        <f t="shared" si="154"/>
        <v>1</v>
      </c>
      <c r="AZ232" s="38">
        <f t="shared" si="155"/>
        <v>1</v>
      </c>
      <c r="BA232" s="38">
        <f t="shared" si="156"/>
        <v>1</v>
      </c>
      <c r="BB232" s="38">
        <f t="shared" si="157"/>
        <v>1</v>
      </c>
      <c r="BC232" s="38">
        <f t="shared" si="158"/>
        <v>1</v>
      </c>
      <c r="BD232" s="38">
        <f t="shared" si="159"/>
        <v>7</v>
      </c>
      <c r="BE232" s="38"/>
      <c r="BF232" s="38"/>
      <c r="BG232" s="39">
        <f t="shared" si="160"/>
        <v>0.45781954887218046</v>
      </c>
      <c r="BH232" s="39">
        <f t="shared" si="161"/>
        <v>0.4903549932511239</v>
      </c>
      <c r="BI232" s="39">
        <f t="shared" si="162"/>
        <v>0.7002535206988423</v>
      </c>
      <c r="BJ232" s="38"/>
      <c r="BK232" s="38"/>
      <c r="BL232" s="38"/>
      <c r="BM232" s="38">
        <f t="shared" si="163"/>
        <v>0</v>
      </c>
      <c r="BN232" s="38">
        <f t="shared" si="164"/>
        <v>20</v>
      </c>
      <c r="BO232" s="38">
        <f t="shared" si="165"/>
        <v>1</v>
      </c>
      <c r="BP232" s="38">
        <f t="shared" si="166"/>
        <v>1</v>
      </c>
      <c r="BQ232" s="38">
        <f t="shared" si="167"/>
        <v>1</v>
      </c>
      <c r="BR232" s="38">
        <f t="shared" si="168"/>
        <v>1</v>
      </c>
      <c r="BS232" s="38">
        <f t="shared" si="169"/>
        <v>0</v>
      </c>
      <c r="BT232" s="38">
        <f t="shared" si="170"/>
        <v>0</v>
      </c>
      <c r="BU232" s="38">
        <f t="shared" si="171"/>
        <v>7</v>
      </c>
      <c r="BV232" s="40">
        <f t="shared" si="172"/>
        <v>-1</v>
      </c>
      <c r="BW232" s="40">
        <f t="shared" si="173"/>
        <v>5</v>
      </c>
      <c r="BX232" s="40">
        <f t="shared" si="174"/>
        <v>15</v>
      </c>
      <c r="BY232" s="38">
        <f t="shared" si="175"/>
        <v>50</v>
      </c>
      <c r="BZ232" s="37"/>
      <c r="CA232" s="37"/>
      <c r="CB232" s="37"/>
      <c r="CC232" s="37"/>
      <c r="CD232" s="37" t="s">
        <v>620</v>
      </c>
      <c r="CE232" s="37"/>
      <c r="CF232" s="37"/>
      <c r="CG232" s="37"/>
      <c r="CH232" s="37">
        <f t="shared" si="176"/>
        <v>1</v>
      </c>
      <c r="CI232" s="38">
        <f t="shared" si="177"/>
        <v>1</v>
      </c>
      <c r="CJ232" s="38">
        <f t="shared" si="178"/>
        <v>21.1</v>
      </c>
      <c r="CR232" s="38">
        <f t="shared" si="179"/>
        <v>0.8252587035084212</v>
      </c>
      <c r="CS232" s="39">
        <f t="shared" si="180"/>
        <v>0.12500518280957895</v>
      </c>
    </row>
    <row r="233" spans="1:97" ht="12.75">
      <c r="A233" s="4" t="s">
        <v>189</v>
      </c>
      <c r="B233" s="4" t="s">
        <v>2</v>
      </c>
      <c r="C233" s="5" t="s">
        <v>210</v>
      </c>
      <c r="D233" s="4"/>
      <c r="E233" s="4" t="s">
        <v>8</v>
      </c>
      <c r="F233" s="4" t="s">
        <v>211</v>
      </c>
      <c r="G233">
        <v>6.3</v>
      </c>
      <c r="H233">
        <v>10</v>
      </c>
      <c r="I233">
        <v>7.2</v>
      </c>
      <c r="J233">
        <v>10.5</v>
      </c>
      <c r="K233">
        <v>9.3</v>
      </c>
      <c r="L233">
        <v>11.9</v>
      </c>
      <c r="M233">
        <v>11.2</v>
      </c>
      <c r="N233">
        <v>13.6</v>
      </c>
      <c r="O233">
        <v>11.6</v>
      </c>
      <c r="P233">
        <v>12.2</v>
      </c>
      <c r="Q233">
        <v>12.1</v>
      </c>
      <c r="R233">
        <v>11.7</v>
      </c>
      <c r="S233">
        <v>12.9</v>
      </c>
      <c r="T233">
        <v>16.1</v>
      </c>
      <c r="U233">
        <v>16.6</v>
      </c>
      <c r="V233">
        <v>15.8</v>
      </c>
      <c r="W233">
        <v>14</v>
      </c>
      <c r="X233">
        <v>14.8</v>
      </c>
      <c r="Y233">
        <v>16.8</v>
      </c>
      <c r="Z233">
        <v>20</v>
      </c>
      <c r="AA233">
        <v>25</v>
      </c>
      <c r="AC233" s="38">
        <f t="shared" si="136"/>
        <v>0</v>
      </c>
      <c r="AD233" s="38">
        <f t="shared" si="137"/>
        <v>13.665000000000001</v>
      </c>
      <c r="AE233" s="38"/>
      <c r="AF233" s="38">
        <f t="shared" si="138"/>
        <v>0</v>
      </c>
      <c r="AG233" s="38">
        <f t="shared" si="139"/>
        <v>10</v>
      </c>
      <c r="AH233" s="38">
        <f t="shared" si="140"/>
        <v>15</v>
      </c>
      <c r="AI233" s="38">
        <f t="shared" si="141"/>
        <v>25</v>
      </c>
      <c r="AJ233" s="38"/>
      <c r="AK233" s="38">
        <f t="shared" si="142"/>
        <v>0</v>
      </c>
      <c r="AL233" s="38">
        <f t="shared" si="143"/>
        <v>0</v>
      </c>
      <c r="AM233" s="38">
        <f t="shared" si="144"/>
        <v>1</v>
      </c>
      <c r="AN233" s="38">
        <f t="shared" si="145"/>
        <v>1</v>
      </c>
      <c r="AO233" s="38"/>
      <c r="AP233" s="38">
        <f t="shared" si="146"/>
        <v>1</v>
      </c>
      <c r="AQ233" s="38">
        <f t="shared" si="147"/>
        <v>1</v>
      </c>
      <c r="AR233" s="38">
        <f t="shared" si="148"/>
        <v>1</v>
      </c>
      <c r="AS233" s="38">
        <f t="shared" si="149"/>
        <v>1</v>
      </c>
      <c r="AT233" s="38">
        <f t="shared" si="150"/>
        <v>1</v>
      </c>
      <c r="AU233" s="38"/>
      <c r="AV233" s="38">
        <f t="shared" si="151"/>
        <v>1</v>
      </c>
      <c r="AW233" s="38">
        <f t="shared" si="152"/>
        <v>1</v>
      </c>
      <c r="AX233" s="38">
        <f t="shared" si="153"/>
        <v>1</v>
      </c>
      <c r="AY233" s="38">
        <f t="shared" si="154"/>
        <v>1</v>
      </c>
      <c r="AZ233" s="38">
        <f t="shared" si="155"/>
        <v>1</v>
      </c>
      <c r="BA233" s="38">
        <f t="shared" si="156"/>
        <v>1</v>
      </c>
      <c r="BB233" s="38">
        <f t="shared" si="157"/>
        <v>1</v>
      </c>
      <c r="BC233" s="38">
        <f t="shared" si="158"/>
        <v>1</v>
      </c>
      <c r="BD233" s="38">
        <f t="shared" si="159"/>
        <v>8</v>
      </c>
      <c r="BE233" s="38"/>
      <c r="BF233" s="38"/>
      <c r="BG233" s="39">
        <f t="shared" si="160"/>
        <v>0.585187969924812</v>
      </c>
      <c r="BH233" s="39">
        <f t="shared" si="161"/>
        <v>0.7448217504304742</v>
      </c>
      <c r="BI233" s="39">
        <f t="shared" si="162"/>
        <v>0.8630305617013074</v>
      </c>
      <c r="BJ233" s="38"/>
      <c r="BK233" s="38"/>
      <c r="BL233" s="38"/>
      <c r="BM233" s="38">
        <f t="shared" si="163"/>
        <v>0</v>
      </c>
      <c r="BN233" s="38">
        <f t="shared" si="164"/>
        <v>25</v>
      </c>
      <c r="BO233" s="38">
        <f t="shared" si="165"/>
        <v>1</v>
      </c>
      <c r="BP233" s="38">
        <f t="shared" si="166"/>
        <v>1</v>
      </c>
      <c r="BQ233" s="38">
        <f t="shared" si="167"/>
        <v>1</v>
      </c>
      <c r="BR233" s="38">
        <f t="shared" si="168"/>
        <v>1</v>
      </c>
      <c r="BS233" s="38">
        <f t="shared" si="169"/>
        <v>1</v>
      </c>
      <c r="BT233" s="38">
        <f t="shared" si="170"/>
        <v>1</v>
      </c>
      <c r="BU233" s="38">
        <f t="shared" si="171"/>
        <v>8</v>
      </c>
      <c r="BV233" s="40">
        <f t="shared" si="172"/>
        <v>2.5</v>
      </c>
      <c r="BW233" s="40">
        <f t="shared" si="173"/>
        <v>10</v>
      </c>
      <c r="BX233" s="40">
        <f t="shared" si="174"/>
        <v>25</v>
      </c>
      <c r="BY233" s="38">
        <f t="shared" si="175"/>
        <v>76.5</v>
      </c>
      <c r="BZ233" s="37"/>
      <c r="CA233" s="37"/>
      <c r="CB233" s="37"/>
      <c r="CC233" s="37" t="s">
        <v>620</v>
      </c>
      <c r="CD233" s="37" t="s">
        <v>620</v>
      </c>
      <c r="CE233" s="37"/>
      <c r="CF233" s="37"/>
      <c r="CG233" s="37"/>
      <c r="CH233" s="37">
        <f t="shared" si="176"/>
        <v>1</v>
      </c>
      <c r="CI233" s="38">
        <f t="shared" si="177"/>
        <v>1</v>
      </c>
      <c r="CJ233" s="38">
        <f t="shared" si="178"/>
        <v>22.5</v>
      </c>
      <c r="CR233" s="38">
        <f t="shared" si="179"/>
        <v>0.8088487700826432</v>
      </c>
      <c r="CS233" s="39">
        <f t="shared" si="180"/>
        <v>-0.05418179161866421</v>
      </c>
    </row>
    <row r="234" spans="1:97" ht="12.75">
      <c r="A234" s="4" t="s">
        <v>189</v>
      </c>
      <c r="B234" s="4" t="s">
        <v>2</v>
      </c>
      <c r="C234" s="5" t="s">
        <v>210</v>
      </c>
      <c r="D234" s="4"/>
      <c r="E234" s="4" t="s">
        <v>49</v>
      </c>
      <c r="F234" s="4" t="s">
        <v>211</v>
      </c>
      <c r="G234">
        <v>6.3</v>
      </c>
      <c r="H234">
        <v>12.6</v>
      </c>
      <c r="I234">
        <v>9.2</v>
      </c>
      <c r="J234">
        <v>14</v>
      </c>
      <c r="K234">
        <v>13.7</v>
      </c>
      <c r="L234">
        <v>14</v>
      </c>
      <c r="M234">
        <v>13</v>
      </c>
      <c r="N234">
        <v>11.4</v>
      </c>
      <c r="O234">
        <v>12.6</v>
      </c>
      <c r="P234">
        <v>15</v>
      </c>
      <c r="Q234">
        <v>10.5</v>
      </c>
      <c r="R234">
        <v>13.8</v>
      </c>
      <c r="S234">
        <v>14.9</v>
      </c>
      <c r="T234">
        <v>15.4</v>
      </c>
      <c r="U234">
        <v>14.7</v>
      </c>
      <c r="V234">
        <v>13</v>
      </c>
      <c r="W234">
        <v>13.4</v>
      </c>
      <c r="X234">
        <v>13.3</v>
      </c>
      <c r="Y234">
        <v>15.7</v>
      </c>
      <c r="Z234">
        <v>18.4</v>
      </c>
      <c r="AA234">
        <v>15.4</v>
      </c>
      <c r="AC234" s="38">
        <f t="shared" si="136"/>
        <v>0</v>
      </c>
      <c r="AD234" s="38">
        <f t="shared" si="137"/>
        <v>13.7</v>
      </c>
      <c r="AE234" s="38"/>
      <c r="AF234" s="38">
        <f t="shared" si="138"/>
        <v>0</v>
      </c>
      <c r="AG234" s="38">
        <f t="shared" si="139"/>
        <v>5</v>
      </c>
      <c r="AH234" s="38">
        <f t="shared" si="140"/>
        <v>0</v>
      </c>
      <c r="AI234" s="38">
        <f t="shared" si="141"/>
        <v>5</v>
      </c>
      <c r="AJ234" s="38"/>
      <c r="AK234" s="38">
        <f t="shared" si="142"/>
        <v>0</v>
      </c>
      <c r="AL234" s="38">
        <f t="shared" si="143"/>
        <v>0</v>
      </c>
      <c r="AM234" s="38">
        <f t="shared" si="144"/>
        <v>0</v>
      </c>
      <c r="AN234" s="38">
        <f t="shared" si="145"/>
        <v>0</v>
      </c>
      <c r="AO234" s="38"/>
      <c r="AP234" s="38">
        <f t="shared" si="146"/>
        <v>0</v>
      </c>
      <c r="AQ234" s="38">
        <f t="shared" si="147"/>
        <v>0</v>
      </c>
      <c r="AR234" s="38">
        <f t="shared" si="148"/>
        <v>0</v>
      </c>
      <c r="AS234" s="38">
        <f t="shared" si="149"/>
        <v>0</v>
      </c>
      <c r="AT234" s="38">
        <f t="shared" si="150"/>
        <v>0</v>
      </c>
      <c r="AU234" s="38"/>
      <c r="AV234" s="38">
        <f t="shared" si="151"/>
        <v>1</v>
      </c>
      <c r="AW234" s="38">
        <f t="shared" si="152"/>
        <v>0</v>
      </c>
      <c r="AX234" s="38">
        <f t="shared" si="153"/>
        <v>1</v>
      </c>
      <c r="AY234" s="38">
        <f t="shared" si="154"/>
        <v>1</v>
      </c>
      <c r="AZ234" s="38">
        <f t="shared" si="155"/>
        <v>1</v>
      </c>
      <c r="BA234" s="38">
        <f t="shared" si="156"/>
        <v>1</v>
      </c>
      <c r="BB234" s="38">
        <f t="shared" si="157"/>
        <v>0</v>
      </c>
      <c r="BC234" s="38">
        <f t="shared" si="158"/>
        <v>0</v>
      </c>
      <c r="BD234" s="38">
        <f t="shared" si="159"/>
        <v>5</v>
      </c>
      <c r="BE234" s="38"/>
      <c r="BF234" s="38"/>
      <c r="BG234" s="39">
        <f t="shared" si="160"/>
        <v>0.1980451127819549</v>
      </c>
      <c r="BH234" s="39">
        <f t="shared" si="161"/>
        <v>0.34491591316296577</v>
      </c>
      <c r="BI234" s="39">
        <f t="shared" si="162"/>
        <v>0.5872954223923134</v>
      </c>
      <c r="BJ234" s="38"/>
      <c r="BK234" s="38"/>
      <c r="BL234" s="38"/>
      <c r="BM234" s="38">
        <f t="shared" si="163"/>
        <v>0</v>
      </c>
      <c r="BN234" s="38">
        <f t="shared" si="164"/>
        <v>5</v>
      </c>
      <c r="BO234" s="38">
        <f t="shared" si="165"/>
        <v>0</v>
      </c>
      <c r="BP234" s="38">
        <f t="shared" si="166"/>
        <v>0</v>
      </c>
      <c r="BQ234" s="38">
        <f t="shared" si="167"/>
        <v>0</v>
      </c>
      <c r="BR234" s="38">
        <f t="shared" si="168"/>
        <v>0</v>
      </c>
      <c r="BS234" s="38">
        <f t="shared" si="169"/>
        <v>0</v>
      </c>
      <c r="BT234" s="38">
        <f t="shared" si="170"/>
        <v>0</v>
      </c>
      <c r="BU234" s="38">
        <f t="shared" si="171"/>
        <v>5</v>
      </c>
      <c r="BV234" s="40">
        <f t="shared" si="172"/>
        <v>-1</v>
      </c>
      <c r="BW234" s="40">
        <f t="shared" si="173"/>
        <v>5</v>
      </c>
      <c r="BX234" s="40">
        <f t="shared" si="174"/>
        <v>10</v>
      </c>
      <c r="BY234" s="38">
        <f t="shared" si="175"/>
        <v>24</v>
      </c>
      <c r="BZ234" s="37"/>
      <c r="CA234" s="37"/>
      <c r="CB234" s="37"/>
      <c r="CC234" s="37"/>
      <c r="CD234" s="37"/>
      <c r="CE234" s="37"/>
      <c r="CF234" s="37"/>
      <c r="CG234" s="37"/>
      <c r="CH234" s="37">
        <f t="shared" si="176"/>
        <v>1</v>
      </c>
      <c r="CI234" s="38">
        <f t="shared" si="177"/>
        <v>0</v>
      </c>
      <c r="CJ234" s="38">
        <f t="shared" si="178"/>
        <v>16.9</v>
      </c>
      <c r="CR234" s="38">
        <f t="shared" si="179"/>
        <v>0.559731609006526</v>
      </c>
      <c r="CS234" s="39">
        <f t="shared" si="180"/>
        <v>-10</v>
      </c>
    </row>
    <row r="235" spans="1:97" ht="12.75">
      <c r="A235" s="4" t="s">
        <v>189</v>
      </c>
      <c r="B235" s="4" t="s">
        <v>2</v>
      </c>
      <c r="C235" s="5" t="s">
        <v>212</v>
      </c>
      <c r="D235" s="4"/>
      <c r="E235" s="4" t="s">
        <v>8</v>
      </c>
      <c r="F235" s="4" t="s">
        <v>213</v>
      </c>
      <c r="G235">
        <v>6.3</v>
      </c>
      <c r="H235">
        <v>11.7</v>
      </c>
      <c r="I235">
        <v>12.3</v>
      </c>
      <c r="J235">
        <v>3.9</v>
      </c>
      <c r="K235">
        <v>4.6</v>
      </c>
      <c r="L235">
        <v>13.3</v>
      </c>
      <c r="M235">
        <v>9</v>
      </c>
      <c r="N235">
        <v>11.1</v>
      </c>
      <c r="O235">
        <v>9.3</v>
      </c>
      <c r="P235">
        <v>8.1</v>
      </c>
      <c r="Q235">
        <v>10.3</v>
      </c>
      <c r="R235">
        <v>10.7</v>
      </c>
      <c r="S235">
        <v>12</v>
      </c>
      <c r="T235">
        <v>13.6</v>
      </c>
      <c r="U235">
        <v>13.8</v>
      </c>
      <c r="V235">
        <v>15.9</v>
      </c>
      <c r="W235">
        <v>16.5</v>
      </c>
      <c r="X235">
        <v>18.3</v>
      </c>
      <c r="Y235">
        <v>22.2</v>
      </c>
      <c r="Z235">
        <v>21.2</v>
      </c>
      <c r="AA235">
        <v>25.5</v>
      </c>
      <c r="AC235" s="38">
        <f t="shared" si="136"/>
        <v>0</v>
      </c>
      <c r="AD235" s="38">
        <f t="shared" si="137"/>
        <v>13.164999999999997</v>
      </c>
      <c r="AE235" s="38"/>
      <c r="AF235" s="38">
        <f t="shared" si="138"/>
        <v>10</v>
      </c>
      <c r="AG235" s="38">
        <f t="shared" si="139"/>
        <v>10</v>
      </c>
      <c r="AH235" s="38">
        <f t="shared" si="140"/>
        <v>15</v>
      </c>
      <c r="AI235" s="38">
        <f t="shared" si="141"/>
        <v>35</v>
      </c>
      <c r="AJ235" s="38"/>
      <c r="AK235" s="38">
        <f t="shared" si="142"/>
        <v>1</v>
      </c>
      <c r="AL235" s="38">
        <f t="shared" si="143"/>
        <v>1</v>
      </c>
      <c r="AM235" s="38">
        <f t="shared" si="144"/>
        <v>1</v>
      </c>
      <c r="AN235" s="38">
        <f t="shared" si="145"/>
        <v>3</v>
      </c>
      <c r="AO235" s="38"/>
      <c r="AP235" s="38">
        <f t="shared" si="146"/>
        <v>1</v>
      </c>
      <c r="AQ235" s="38">
        <f t="shared" si="147"/>
        <v>1</v>
      </c>
      <c r="AR235" s="38">
        <f t="shared" si="148"/>
        <v>1</v>
      </c>
      <c r="AS235" s="38">
        <f t="shared" si="149"/>
        <v>0</v>
      </c>
      <c r="AT235" s="38">
        <f t="shared" si="150"/>
        <v>0</v>
      </c>
      <c r="AU235" s="38"/>
      <c r="AV235" s="38">
        <f t="shared" si="151"/>
        <v>1</v>
      </c>
      <c r="AW235" s="38">
        <f t="shared" si="152"/>
        <v>1</v>
      </c>
      <c r="AX235" s="38">
        <f t="shared" si="153"/>
        <v>1</v>
      </c>
      <c r="AY235" s="38">
        <f t="shared" si="154"/>
        <v>1</v>
      </c>
      <c r="AZ235" s="38">
        <f t="shared" si="155"/>
        <v>1</v>
      </c>
      <c r="BA235" s="38">
        <f t="shared" si="156"/>
        <v>1</v>
      </c>
      <c r="BB235" s="38">
        <f t="shared" si="157"/>
        <v>1</v>
      </c>
      <c r="BC235" s="38">
        <f t="shared" si="158"/>
        <v>1</v>
      </c>
      <c r="BD235" s="38">
        <f t="shared" si="159"/>
        <v>8</v>
      </c>
      <c r="BE235" s="38"/>
      <c r="BF235" s="38"/>
      <c r="BG235" s="39">
        <f t="shared" si="160"/>
        <v>0.7638345864661654</v>
      </c>
      <c r="BH235" s="39">
        <f t="shared" si="161"/>
        <v>0.6645191027650866</v>
      </c>
      <c r="BI235" s="39">
        <f t="shared" si="162"/>
        <v>0.8151804111760087</v>
      </c>
      <c r="BJ235" s="38"/>
      <c r="BK235" s="38"/>
      <c r="BL235" s="38"/>
      <c r="BM235" s="38">
        <f t="shared" si="163"/>
        <v>0</v>
      </c>
      <c r="BN235" s="38">
        <f t="shared" si="164"/>
        <v>35</v>
      </c>
      <c r="BO235" s="38">
        <f t="shared" si="165"/>
        <v>3</v>
      </c>
      <c r="BP235" s="38">
        <f t="shared" si="166"/>
        <v>1</v>
      </c>
      <c r="BQ235" s="38">
        <f t="shared" si="167"/>
        <v>1</v>
      </c>
      <c r="BR235" s="38">
        <f t="shared" si="168"/>
        <v>1</v>
      </c>
      <c r="BS235" s="38">
        <f t="shared" si="169"/>
        <v>0</v>
      </c>
      <c r="BT235" s="38">
        <f t="shared" si="170"/>
        <v>0</v>
      </c>
      <c r="BU235" s="38">
        <f t="shared" si="171"/>
        <v>8</v>
      </c>
      <c r="BV235" s="40">
        <f t="shared" si="172"/>
        <v>5</v>
      </c>
      <c r="BW235" s="40">
        <f t="shared" si="173"/>
        <v>7.5</v>
      </c>
      <c r="BX235" s="40">
        <f t="shared" si="174"/>
        <v>20</v>
      </c>
      <c r="BY235" s="38">
        <f t="shared" si="175"/>
        <v>81.5</v>
      </c>
      <c r="BZ235" s="37"/>
      <c r="CA235" s="37"/>
      <c r="CB235" s="37" t="s">
        <v>620</v>
      </c>
      <c r="CC235" s="37" t="s">
        <v>620</v>
      </c>
      <c r="CD235" s="37" t="s">
        <v>620</v>
      </c>
      <c r="CE235" s="37"/>
      <c r="CF235" s="37"/>
      <c r="CG235" s="37"/>
      <c r="CH235" s="37">
        <f t="shared" si="176"/>
        <v>1</v>
      </c>
      <c r="CI235" s="38">
        <f t="shared" si="177"/>
        <v>1</v>
      </c>
      <c r="CJ235" s="38">
        <f t="shared" si="178"/>
        <v>23.35</v>
      </c>
      <c r="CR235" s="38">
        <f t="shared" si="179"/>
        <v>0.8749549444885681</v>
      </c>
      <c r="CS235" s="39">
        <f t="shared" si="180"/>
        <v>0.05977453331255944</v>
      </c>
    </row>
    <row r="236" spans="1:97" ht="12.75">
      <c r="A236" s="4" t="s">
        <v>189</v>
      </c>
      <c r="B236" s="4" t="s">
        <v>2</v>
      </c>
      <c r="C236" s="5" t="s">
        <v>212</v>
      </c>
      <c r="D236" s="4"/>
      <c r="E236" s="4" t="s">
        <v>49</v>
      </c>
      <c r="F236" s="4" t="s">
        <v>213</v>
      </c>
      <c r="G236">
        <v>6.3</v>
      </c>
      <c r="H236">
        <v>17.9</v>
      </c>
      <c r="I236">
        <v>9.5</v>
      </c>
      <c r="J236">
        <v>8.1</v>
      </c>
      <c r="K236">
        <v>9.2</v>
      </c>
      <c r="L236">
        <v>11.3</v>
      </c>
      <c r="M236">
        <v>11</v>
      </c>
      <c r="N236">
        <v>10.3</v>
      </c>
      <c r="O236">
        <v>9</v>
      </c>
      <c r="P236">
        <v>11.8</v>
      </c>
      <c r="Q236">
        <v>10.9</v>
      </c>
      <c r="R236">
        <v>13.5</v>
      </c>
      <c r="S236">
        <v>13.8</v>
      </c>
      <c r="T236">
        <v>11.1</v>
      </c>
      <c r="U236">
        <v>13.2</v>
      </c>
      <c r="V236">
        <v>14.4</v>
      </c>
      <c r="W236">
        <v>17.2</v>
      </c>
      <c r="X236">
        <v>18.1</v>
      </c>
      <c r="Y236">
        <v>18.6</v>
      </c>
      <c r="Z236">
        <v>19.9</v>
      </c>
      <c r="AA236">
        <v>20</v>
      </c>
      <c r="AC236" s="38">
        <f t="shared" si="136"/>
        <v>0</v>
      </c>
      <c r="AD236" s="38">
        <f t="shared" si="137"/>
        <v>13.439999999999998</v>
      </c>
      <c r="AE236" s="38"/>
      <c r="AF236" s="38">
        <f t="shared" si="138"/>
        <v>5</v>
      </c>
      <c r="AG236" s="38">
        <f t="shared" si="139"/>
        <v>10</v>
      </c>
      <c r="AH236" s="38">
        <f t="shared" si="140"/>
        <v>10</v>
      </c>
      <c r="AI236" s="38">
        <f t="shared" si="141"/>
        <v>25</v>
      </c>
      <c r="AJ236" s="38"/>
      <c r="AK236" s="38">
        <f t="shared" si="142"/>
        <v>0</v>
      </c>
      <c r="AL236" s="38">
        <f t="shared" si="143"/>
        <v>0</v>
      </c>
      <c r="AM236" s="38">
        <f t="shared" si="144"/>
        <v>0</v>
      </c>
      <c r="AN236" s="38">
        <f t="shared" si="145"/>
        <v>0</v>
      </c>
      <c r="AO236" s="38"/>
      <c r="AP236" s="38">
        <f t="shared" si="146"/>
        <v>1</v>
      </c>
      <c r="AQ236" s="38">
        <f t="shared" si="147"/>
        <v>1</v>
      </c>
      <c r="AR236" s="38">
        <f t="shared" si="148"/>
        <v>1</v>
      </c>
      <c r="AS236" s="38">
        <f t="shared" si="149"/>
        <v>1</v>
      </c>
      <c r="AT236" s="38">
        <f t="shared" si="150"/>
        <v>1</v>
      </c>
      <c r="AU236" s="38"/>
      <c r="AV236" s="38">
        <f t="shared" si="151"/>
        <v>0</v>
      </c>
      <c r="AW236" s="38">
        <f t="shared" si="152"/>
        <v>1</v>
      </c>
      <c r="AX236" s="38">
        <f t="shared" si="153"/>
        <v>1</v>
      </c>
      <c r="AY236" s="38">
        <f t="shared" si="154"/>
        <v>1</v>
      </c>
      <c r="AZ236" s="38">
        <f t="shared" si="155"/>
        <v>1</v>
      </c>
      <c r="BA236" s="38">
        <f t="shared" si="156"/>
        <v>1</v>
      </c>
      <c r="BB236" s="38">
        <f t="shared" si="157"/>
        <v>1</v>
      </c>
      <c r="BC236" s="38">
        <f t="shared" si="158"/>
        <v>1</v>
      </c>
      <c r="BD236" s="38">
        <f t="shared" si="159"/>
        <v>7</v>
      </c>
      <c r="BE236" s="38"/>
      <c r="BF236" s="38"/>
      <c r="BG236" s="39">
        <f t="shared" si="160"/>
        <v>0.4697744360902257</v>
      </c>
      <c r="BH236" s="39">
        <f t="shared" si="161"/>
        <v>0.5149603977521388</v>
      </c>
      <c r="BI236" s="39">
        <f t="shared" si="162"/>
        <v>0.7176074119963776</v>
      </c>
      <c r="BJ236" s="38"/>
      <c r="BK236" s="38"/>
      <c r="BL236" s="38"/>
      <c r="BM236" s="38">
        <f t="shared" si="163"/>
        <v>0</v>
      </c>
      <c r="BN236" s="38">
        <f t="shared" si="164"/>
        <v>25</v>
      </c>
      <c r="BO236" s="38">
        <f t="shared" si="165"/>
        <v>0</v>
      </c>
      <c r="BP236" s="38">
        <f t="shared" si="166"/>
        <v>1</v>
      </c>
      <c r="BQ236" s="38">
        <f t="shared" si="167"/>
        <v>1</v>
      </c>
      <c r="BR236" s="38">
        <f t="shared" si="168"/>
        <v>1</v>
      </c>
      <c r="BS236" s="38">
        <f t="shared" si="169"/>
        <v>1</v>
      </c>
      <c r="BT236" s="38">
        <f t="shared" si="170"/>
        <v>1</v>
      </c>
      <c r="BU236" s="38">
        <f t="shared" si="171"/>
        <v>7</v>
      </c>
      <c r="BV236" s="40">
        <f t="shared" si="172"/>
        <v>-1</v>
      </c>
      <c r="BW236" s="40">
        <f t="shared" si="173"/>
        <v>7.5</v>
      </c>
      <c r="BX236" s="40">
        <f t="shared" si="174"/>
        <v>15</v>
      </c>
      <c r="BY236" s="38">
        <f t="shared" si="175"/>
        <v>58.5</v>
      </c>
      <c r="BZ236" s="37"/>
      <c r="CA236" s="37"/>
      <c r="CB236" s="37"/>
      <c r="CC236" s="37"/>
      <c r="CD236" s="37" t="s">
        <v>620</v>
      </c>
      <c r="CE236" s="37"/>
      <c r="CF236" s="37"/>
      <c r="CG236" s="37"/>
      <c r="CH236" s="37">
        <f t="shared" si="176"/>
        <v>1</v>
      </c>
      <c r="CI236" s="38">
        <f t="shared" si="177"/>
        <v>1</v>
      </c>
      <c r="CJ236" s="38">
        <f t="shared" si="178"/>
        <v>19.95</v>
      </c>
      <c r="CR236" s="38">
        <f t="shared" si="179"/>
        <v>0.9079597207691934</v>
      </c>
      <c r="CS236" s="39">
        <f t="shared" si="180"/>
        <v>0.19035230877281584</v>
      </c>
    </row>
    <row r="237" spans="1:97" ht="12.75">
      <c r="A237" s="4" t="s">
        <v>189</v>
      </c>
      <c r="B237" s="4" t="s">
        <v>2</v>
      </c>
      <c r="C237" s="5" t="s">
        <v>216</v>
      </c>
      <c r="D237" s="4"/>
      <c r="E237" s="4" t="s">
        <v>8</v>
      </c>
      <c r="F237" s="4" t="s">
        <v>217</v>
      </c>
      <c r="G237">
        <v>6.3</v>
      </c>
      <c r="H237">
        <v>-0.3</v>
      </c>
      <c r="I237">
        <v>11.6</v>
      </c>
      <c r="J237">
        <v>5.8</v>
      </c>
      <c r="K237">
        <v>4.6</v>
      </c>
      <c r="L237">
        <v>10.1</v>
      </c>
      <c r="M237">
        <v>9.1</v>
      </c>
      <c r="N237">
        <v>11.6</v>
      </c>
      <c r="O237">
        <v>10.8</v>
      </c>
      <c r="P237">
        <v>7.4</v>
      </c>
      <c r="Q237">
        <v>11.3</v>
      </c>
      <c r="R237">
        <v>9.7</v>
      </c>
      <c r="S237">
        <v>13.5</v>
      </c>
      <c r="T237">
        <v>12.3</v>
      </c>
      <c r="U237">
        <v>13.1</v>
      </c>
      <c r="V237">
        <v>17.1</v>
      </c>
      <c r="W237">
        <v>15.7</v>
      </c>
      <c r="X237">
        <v>16.7</v>
      </c>
      <c r="Y237">
        <v>21.5</v>
      </c>
      <c r="Z237">
        <v>21.7</v>
      </c>
      <c r="AA237">
        <v>25.7</v>
      </c>
      <c r="AC237" s="38">
        <f t="shared" si="136"/>
        <v>0</v>
      </c>
      <c r="AD237" s="38">
        <f t="shared" si="137"/>
        <v>12.449999999999998</v>
      </c>
      <c r="AE237" s="38"/>
      <c r="AF237" s="38">
        <f t="shared" si="138"/>
        <v>10</v>
      </c>
      <c r="AG237" s="38">
        <f t="shared" si="139"/>
        <v>10</v>
      </c>
      <c r="AH237" s="38">
        <f t="shared" si="140"/>
        <v>15</v>
      </c>
      <c r="AI237" s="38">
        <f t="shared" si="141"/>
        <v>35</v>
      </c>
      <c r="AJ237" s="38"/>
      <c r="AK237" s="38">
        <f t="shared" si="142"/>
        <v>1</v>
      </c>
      <c r="AL237" s="38">
        <f t="shared" si="143"/>
        <v>1</v>
      </c>
      <c r="AM237" s="38">
        <f t="shared" si="144"/>
        <v>2.5</v>
      </c>
      <c r="AN237" s="38">
        <f t="shared" si="145"/>
        <v>4.5</v>
      </c>
      <c r="AO237" s="38"/>
      <c r="AP237" s="38">
        <f t="shared" si="146"/>
        <v>1</v>
      </c>
      <c r="AQ237" s="38">
        <f t="shared" si="147"/>
        <v>1</v>
      </c>
      <c r="AR237" s="38">
        <f t="shared" si="148"/>
        <v>1</v>
      </c>
      <c r="AS237" s="38">
        <f t="shared" si="149"/>
        <v>1</v>
      </c>
      <c r="AT237" s="38">
        <f t="shared" si="150"/>
        <v>1</v>
      </c>
      <c r="AU237" s="38"/>
      <c r="AV237" s="38">
        <f t="shared" si="151"/>
        <v>1</v>
      </c>
      <c r="AW237" s="38">
        <f t="shared" si="152"/>
        <v>1</v>
      </c>
      <c r="AX237" s="38">
        <f t="shared" si="153"/>
        <v>1</v>
      </c>
      <c r="AY237" s="38">
        <f t="shared" si="154"/>
        <v>1</v>
      </c>
      <c r="AZ237" s="38">
        <f t="shared" si="155"/>
        <v>1</v>
      </c>
      <c r="BA237" s="38">
        <f t="shared" si="156"/>
        <v>1</v>
      </c>
      <c r="BB237" s="38">
        <f t="shared" si="157"/>
        <v>1</v>
      </c>
      <c r="BC237" s="38">
        <f t="shared" si="158"/>
        <v>1</v>
      </c>
      <c r="BD237" s="38">
        <f t="shared" si="159"/>
        <v>8</v>
      </c>
      <c r="BE237" s="38"/>
      <c r="BF237" s="38"/>
      <c r="BG237" s="39">
        <f t="shared" si="160"/>
        <v>0.9224060150375939</v>
      </c>
      <c r="BH237" s="39">
        <f t="shared" si="161"/>
        <v>0.7874463830655088</v>
      </c>
      <c r="BI237" s="39">
        <f t="shared" si="162"/>
        <v>0.8873817572305106</v>
      </c>
      <c r="BJ237" s="38"/>
      <c r="BK237" s="38"/>
      <c r="BL237" s="38"/>
      <c r="BM237" s="38">
        <f t="shared" si="163"/>
        <v>0</v>
      </c>
      <c r="BN237" s="38">
        <f t="shared" si="164"/>
        <v>35</v>
      </c>
      <c r="BO237" s="38">
        <f t="shared" si="165"/>
        <v>4.5</v>
      </c>
      <c r="BP237" s="38">
        <f t="shared" si="166"/>
        <v>1</v>
      </c>
      <c r="BQ237" s="38">
        <f t="shared" si="167"/>
        <v>1</v>
      </c>
      <c r="BR237" s="38">
        <f t="shared" si="168"/>
        <v>1</v>
      </c>
      <c r="BS237" s="38">
        <f t="shared" si="169"/>
        <v>1</v>
      </c>
      <c r="BT237" s="38">
        <f t="shared" si="170"/>
        <v>1</v>
      </c>
      <c r="BU237" s="38">
        <f t="shared" si="171"/>
        <v>8</v>
      </c>
      <c r="BV237" s="40">
        <f t="shared" si="172"/>
        <v>5</v>
      </c>
      <c r="BW237" s="40">
        <f t="shared" si="173"/>
        <v>10</v>
      </c>
      <c r="BX237" s="40">
        <f t="shared" si="174"/>
        <v>25</v>
      </c>
      <c r="BY237" s="38">
        <f t="shared" si="175"/>
        <v>92.5</v>
      </c>
      <c r="BZ237" s="37"/>
      <c r="CA237" s="37" t="s">
        <v>620</v>
      </c>
      <c r="CB237" s="37" t="s">
        <v>620</v>
      </c>
      <c r="CC237" s="37" t="s">
        <v>620</v>
      </c>
      <c r="CD237" s="37" t="s">
        <v>620</v>
      </c>
      <c r="CE237" s="37"/>
      <c r="CF237" s="37"/>
      <c r="CG237" s="37"/>
      <c r="CH237" s="37">
        <f t="shared" si="176"/>
        <v>1</v>
      </c>
      <c r="CI237" s="38">
        <f t="shared" si="177"/>
        <v>1</v>
      </c>
      <c r="CJ237" s="38">
        <f t="shared" si="178"/>
        <v>23.7</v>
      </c>
      <c r="CR237" s="38">
        <f t="shared" si="179"/>
        <v>0.88922441539448</v>
      </c>
      <c r="CS237" s="39">
        <f t="shared" si="180"/>
        <v>0.0018426581639694462</v>
      </c>
    </row>
    <row r="238" spans="1:97" ht="12.75">
      <c r="A238" s="4" t="s">
        <v>189</v>
      </c>
      <c r="B238" s="4" t="s">
        <v>2</v>
      </c>
      <c r="C238" s="5" t="s">
        <v>218</v>
      </c>
      <c r="D238" s="4"/>
      <c r="E238" s="4" t="s">
        <v>8</v>
      </c>
      <c r="F238" s="4" t="s">
        <v>219</v>
      </c>
      <c r="G238">
        <v>6.3</v>
      </c>
      <c r="H238">
        <v>11.3</v>
      </c>
      <c r="I238">
        <v>12.1</v>
      </c>
      <c r="J238">
        <v>18.8</v>
      </c>
      <c r="K238">
        <v>12.2</v>
      </c>
      <c r="L238">
        <v>15.5</v>
      </c>
      <c r="M238">
        <v>15.6</v>
      </c>
      <c r="N238">
        <v>14.8</v>
      </c>
      <c r="O238">
        <v>14.7</v>
      </c>
      <c r="P238">
        <v>17.2</v>
      </c>
      <c r="Q238">
        <v>17.2</v>
      </c>
      <c r="R238">
        <v>13</v>
      </c>
      <c r="S238">
        <v>13.6</v>
      </c>
      <c r="T238">
        <v>16.6</v>
      </c>
      <c r="U238">
        <v>12.2</v>
      </c>
      <c r="V238">
        <v>13.4</v>
      </c>
      <c r="W238">
        <v>12.2</v>
      </c>
      <c r="X238">
        <v>11.5</v>
      </c>
      <c r="Y238">
        <v>11.7</v>
      </c>
      <c r="Z238">
        <v>10.5</v>
      </c>
      <c r="AA238">
        <v>9</v>
      </c>
      <c r="AC238" s="38">
        <f t="shared" si="136"/>
        <v>0</v>
      </c>
      <c r="AD238" s="38">
        <f t="shared" si="137"/>
        <v>13.654999999999996</v>
      </c>
      <c r="AE238" s="38"/>
      <c r="AF238" s="38">
        <f t="shared" si="138"/>
        <v>0</v>
      </c>
      <c r="AG238" s="38">
        <f t="shared" si="139"/>
        <v>0</v>
      </c>
      <c r="AH238" s="38">
        <f t="shared" si="140"/>
        <v>0</v>
      </c>
      <c r="AI238" s="38">
        <f t="shared" si="141"/>
        <v>0</v>
      </c>
      <c r="AJ238" s="38"/>
      <c r="AK238" s="38">
        <f t="shared" si="142"/>
        <v>0</v>
      </c>
      <c r="AL238" s="38">
        <f t="shared" si="143"/>
        <v>0</v>
      </c>
      <c r="AM238" s="38">
        <f t="shared" si="144"/>
        <v>0</v>
      </c>
      <c r="AN238" s="38">
        <f t="shared" si="145"/>
        <v>0</v>
      </c>
      <c r="AO238" s="38"/>
      <c r="AP238" s="38">
        <f t="shared" si="146"/>
        <v>0</v>
      </c>
      <c r="AQ238" s="38">
        <f t="shared" si="147"/>
        <v>0</v>
      </c>
      <c r="AR238" s="38">
        <f t="shared" si="148"/>
        <v>0</v>
      </c>
      <c r="AS238" s="38">
        <f t="shared" si="149"/>
        <v>0</v>
      </c>
      <c r="AT238" s="38">
        <f t="shared" si="150"/>
        <v>0</v>
      </c>
      <c r="AU238" s="38"/>
      <c r="AV238" s="38">
        <f t="shared" si="151"/>
        <v>1</v>
      </c>
      <c r="AW238" s="38">
        <f t="shared" si="152"/>
        <v>1</v>
      </c>
      <c r="AX238" s="38">
        <f t="shared" si="153"/>
        <v>0</v>
      </c>
      <c r="AY238" s="38">
        <f t="shared" si="154"/>
        <v>0</v>
      </c>
      <c r="AZ238" s="38">
        <f t="shared" si="155"/>
        <v>0</v>
      </c>
      <c r="BA238" s="38">
        <f t="shared" si="156"/>
        <v>0</v>
      </c>
      <c r="BB238" s="38">
        <f t="shared" si="157"/>
        <v>0</v>
      </c>
      <c r="BC238" s="38">
        <f t="shared" si="158"/>
        <v>0</v>
      </c>
      <c r="BD238" s="38">
        <f t="shared" si="159"/>
        <v>2</v>
      </c>
      <c r="BE238" s="38"/>
      <c r="BF238" s="38"/>
      <c r="BG238" s="39">
        <f t="shared" si="160"/>
        <v>-0.20022556390977445</v>
      </c>
      <c r="BH238" s="39">
        <f t="shared" si="161"/>
        <v>0.21367428606018674</v>
      </c>
      <c r="BI238" s="39">
        <f t="shared" si="162"/>
        <v>-0.46224916015087225</v>
      </c>
      <c r="BJ238" s="38"/>
      <c r="BK238" s="38"/>
      <c r="BL238" s="38"/>
      <c r="BM238" s="38">
        <f t="shared" si="163"/>
        <v>0</v>
      </c>
      <c r="BN238" s="38">
        <f t="shared" si="164"/>
        <v>0</v>
      </c>
      <c r="BO238" s="38">
        <f t="shared" si="165"/>
        <v>0</v>
      </c>
      <c r="BP238" s="38">
        <f t="shared" si="166"/>
        <v>0</v>
      </c>
      <c r="BQ238" s="38">
        <f t="shared" si="167"/>
        <v>0</v>
      </c>
      <c r="BR238" s="38">
        <f t="shared" si="168"/>
        <v>0</v>
      </c>
      <c r="BS238" s="38">
        <f t="shared" si="169"/>
        <v>0</v>
      </c>
      <c r="BT238" s="38">
        <f t="shared" si="170"/>
        <v>0</v>
      </c>
      <c r="BU238" s="38">
        <f t="shared" si="171"/>
        <v>2</v>
      </c>
      <c r="BV238" s="40">
        <f t="shared" si="172"/>
        <v>-10</v>
      </c>
      <c r="BW238" s="40">
        <f t="shared" si="173"/>
        <v>0</v>
      </c>
      <c r="BX238" s="40">
        <f t="shared" si="174"/>
        <v>-10</v>
      </c>
      <c r="BY238" s="38">
        <f t="shared" si="175"/>
        <v>-18</v>
      </c>
      <c r="BZ238" s="37"/>
      <c r="CA238" s="37"/>
      <c r="CB238" s="37"/>
      <c r="CC238" s="37"/>
      <c r="CD238" s="37"/>
      <c r="CE238" s="37"/>
      <c r="CF238" s="37"/>
      <c r="CG238" s="37"/>
      <c r="CH238" s="37">
        <f t="shared" si="176"/>
        <v>0</v>
      </c>
      <c r="CI238" s="38">
        <f t="shared" si="177"/>
        <v>0</v>
      </c>
      <c r="CJ238" s="38">
        <f t="shared" si="178"/>
        <v>9.75</v>
      </c>
      <c r="CR238" s="38">
        <f t="shared" si="179"/>
        <v>-0.8086749193552779</v>
      </c>
      <c r="CS238" s="39">
        <f t="shared" si="180"/>
        <v>-10</v>
      </c>
    </row>
    <row r="239" spans="1:97" ht="12.75">
      <c r="A239" s="4" t="s">
        <v>189</v>
      </c>
      <c r="B239" s="4" t="s">
        <v>3</v>
      </c>
      <c r="C239" s="5" t="s">
        <v>478</v>
      </c>
      <c r="D239" s="4" t="s">
        <v>483</v>
      </c>
      <c r="E239" s="4" t="s">
        <v>8</v>
      </c>
      <c r="F239" s="4" t="s">
        <v>485</v>
      </c>
      <c r="G239">
        <v>6.3</v>
      </c>
      <c r="I239">
        <v>0.9</v>
      </c>
      <c r="J239">
        <v>2.9</v>
      </c>
      <c r="K239">
        <v>5.4</v>
      </c>
      <c r="L239">
        <v>10.6</v>
      </c>
      <c r="M239">
        <v>9.6</v>
      </c>
      <c r="N239">
        <v>8.3</v>
      </c>
      <c r="O239">
        <v>11.9</v>
      </c>
      <c r="P239">
        <v>12.4</v>
      </c>
      <c r="Q239">
        <v>17.1</v>
      </c>
      <c r="R239">
        <v>15.5</v>
      </c>
      <c r="S239">
        <v>17.4</v>
      </c>
      <c r="T239">
        <v>19.5</v>
      </c>
      <c r="U239">
        <v>14.9</v>
      </c>
      <c r="V239">
        <v>14.9</v>
      </c>
      <c r="W239">
        <v>18.6</v>
      </c>
      <c r="X239">
        <v>14.6</v>
      </c>
      <c r="Y239">
        <v>14.2</v>
      </c>
      <c r="Z239">
        <v>13.1</v>
      </c>
      <c r="AA239">
        <v>14</v>
      </c>
      <c r="AC239" s="38">
        <f t="shared" si="136"/>
        <v>1</v>
      </c>
      <c r="AD239" s="38">
        <f t="shared" si="137"/>
        <v>12.410526315789474</v>
      </c>
      <c r="AE239" s="38"/>
      <c r="AF239" s="38">
        <f t="shared" si="138"/>
        <v>0</v>
      </c>
      <c r="AG239" s="38">
        <f t="shared" si="139"/>
        <v>0</v>
      </c>
      <c r="AH239" s="38">
        <f t="shared" si="140"/>
        <v>0</v>
      </c>
      <c r="AI239" s="38">
        <f t="shared" si="141"/>
        <v>0</v>
      </c>
      <c r="AJ239" s="38"/>
      <c r="AK239" s="38">
        <f t="shared" si="142"/>
        <v>0</v>
      </c>
      <c r="AL239" s="38">
        <f t="shared" si="143"/>
        <v>0</v>
      </c>
      <c r="AM239" s="38">
        <f t="shared" si="144"/>
        <v>0</v>
      </c>
      <c r="AN239" s="38">
        <f t="shared" si="145"/>
        <v>0</v>
      </c>
      <c r="AO239" s="38"/>
      <c r="AP239" s="38">
        <f t="shared" si="146"/>
        <v>0</v>
      </c>
      <c r="AQ239" s="38">
        <f t="shared" si="147"/>
        <v>0</v>
      </c>
      <c r="AR239" s="38">
        <f t="shared" si="148"/>
        <v>0</v>
      </c>
      <c r="AS239" s="38">
        <f t="shared" si="149"/>
        <v>0</v>
      </c>
      <c r="AT239" s="38">
        <f t="shared" si="150"/>
        <v>0</v>
      </c>
      <c r="AU239" s="38"/>
      <c r="AV239" s="38">
        <f t="shared" si="151"/>
        <v>1</v>
      </c>
      <c r="AW239" s="38">
        <f t="shared" si="152"/>
        <v>1</v>
      </c>
      <c r="AX239" s="38">
        <f t="shared" si="153"/>
        <v>1</v>
      </c>
      <c r="AY239" s="38">
        <f t="shared" si="154"/>
        <v>0</v>
      </c>
      <c r="AZ239" s="38">
        <f t="shared" si="155"/>
        <v>0</v>
      </c>
      <c r="BA239" s="38">
        <f t="shared" si="156"/>
        <v>0</v>
      </c>
      <c r="BB239" s="38">
        <f t="shared" si="157"/>
        <v>0</v>
      </c>
      <c r="BC239" s="38">
        <f t="shared" si="158"/>
        <v>0</v>
      </c>
      <c r="BD239" s="38">
        <f t="shared" si="159"/>
        <v>3</v>
      </c>
      <c r="BE239" s="38"/>
      <c r="BF239" s="38"/>
      <c r="BG239" s="39">
        <f t="shared" si="160"/>
        <v>0.6666666666666666</v>
      </c>
      <c r="BH239" s="39">
        <f t="shared" si="161"/>
        <v>0.5403661766698027</v>
      </c>
      <c r="BI239" s="39">
        <f t="shared" si="162"/>
        <v>0.7350960322772819</v>
      </c>
      <c r="BJ239" s="38"/>
      <c r="BK239" s="38"/>
      <c r="BL239" s="38"/>
      <c r="BM239" s="38">
        <f t="shared" si="163"/>
        <v>-2</v>
      </c>
      <c r="BN239" s="38">
        <f t="shared" si="164"/>
        <v>0</v>
      </c>
      <c r="BO239" s="38">
        <f t="shared" si="165"/>
        <v>0</v>
      </c>
      <c r="BP239" s="38">
        <f t="shared" si="166"/>
        <v>0</v>
      </c>
      <c r="BQ239" s="38">
        <f t="shared" si="167"/>
        <v>0</v>
      </c>
      <c r="BR239" s="38">
        <f t="shared" si="168"/>
        <v>0</v>
      </c>
      <c r="BS239" s="38">
        <f t="shared" si="169"/>
        <v>0</v>
      </c>
      <c r="BT239" s="38">
        <f t="shared" si="170"/>
        <v>0</v>
      </c>
      <c r="BU239" s="38">
        <f t="shared" si="171"/>
        <v>3</v>
      </c>
      <c r="BV239" s="40">
        <f t="shared" si="172"/>
        <v>2.5</v>
      </c>
      <c r="BW239" s="40">
        <f t="shared" si="173"/>
        <v>7.5</v>
      </c>
      <c r="BX239" s="40">
        <f t="shared" si="174"/>
        <v>15</v>
      </c>
      <c r="BY239" s="38">
        <f t="shared" si="175"/>
        <v>26</v>
      </c>
      <c r="BZ239" s="37"/>
      <c r="CA239" s="37"/>
      <c r="CB239" s="37"/>
      <c r="CC239" s="37"/>
      <c r="CD239" s="37"/>
      <c r="CE239" s="37"/>
      <c r="CF239" s="37"/>
      <c r="CG239" s="37"/>
      <c r="CH239" s="37">
        <f t="shared" si="176"/>
        <v>0</v>
      </c>
      <c r="CI239" s="38">
        <f t="shared" si="177"/>
        <v>0</v>
      </c>
      <c r="CJ239" s="38">
        <f t="shared" si="178"/>
        <v>13.55</v>
      </c>
      <c r="CR239" s="38">
        <f t="shared" si="179"/>
        <v>0.4874322464197109</v>
      </c>
      <c r="CS239" s="39">
        <f t="shared" si="180"/>
        <v>-10</v>
      </c>
    </row>
    <row r="240" spans="1:97" ht="12.75">
      <c r="A240" s="4" t="s">
        <v>189</v>
      </c>
      <c r="B240" s="4" t="s">
        <v>3</v>
      </c>
      <c r="C240" s="6" t="s">
        <v>202</v>
      </c>
      <c r="D240" s="7" t="s">
        <v>203</v>
      </c>
      <c r="E240" s="4" t="s">
        <v>8</v>
      </c>
      <c r="F240" s="4"/>
      <c r="G240">
        <v>6.3</v>
      </c>
      <c r="H240">
        <v>11.6</v>
      </c>
      <c r="I240">
        <v>6.2</v>
      </c>
      <c r="J240">
        <v>8.8</v>
      </c>
      <c r="K240">
        <v>10.7</v>
      </c>
      <c r="L240">
        <v>8.1</v>
      </c>
      <c r="M240">
        <v>9.8</v>
      </c>
      <c r="N240">
        <v>14.7</v>
      </c>
      <c r="O240">
        <v>9.7</v>
      </c>
      <c r="P240">
        <v>14.1</v>
      </c>
      <c r="Q240">
        <v>11.4</v>
      </c>
      <c r="R240">
        <v>15.3</v>
      </c>
      <c r="S240">
        <v>11.6</v>
      </c>
      <c r="T240">
        <v>16.3</v>
      </c>
      <c r="U240">
        <v>14.3</v>
      </c>
      <c r="V240">
        <v>16.9</v>
      </c>
      <c r="W240">
        <v>15.8</v>
      </c>
      <c r="X240">
        <v>19.1</v>
      </c>
      <c r="Y240">
        <v>18.3</v>
      </c>
      <c r="Z240">
        <v>21.3</v>
      </c>
      <c r="AA240">
        <v>17.8</v>
      </c>
      <c r="AC240" s="38">
        <f t="shared" si="136"/>
        <v>0</v>
      </c>
      <c r="AD240" s="38">
        <f t="shared" si="137"/>
        <v>13.590000000000003</v>
      </c>
      <c r="AE240" s="38"/>
      <c r="AF240" s="38">
        <f t="shared" si="138"/>
        <v>5</v>
      </c>
      <c r="AG240" s="38">
        <f t="shared" si="139"/>
        <v>10</v>
      </c>
      <c r="AH240" s="38">
        <f t="shared" si="140"/>
        <v>5</v>
      </c>
      <c r="AI240" s="38">
        <f t="shared" si="141"/>
        <v>20</v>
      </c>
      <c r="AJ240" s="38"/>
      <c r="AK240" s="38">
        <f t="shared" si="142"/>
        <v>0</v>
      </c>
      <c r="AL240" s="38">
        <f t="shared" si="143"/>
        <v>1</v>
      </c>
      <c r="AM240" s="38">
        <f t="shared" si="144"/>
        <v>0</v>
      </c>
      <c r="AN240" s="38">
        <f t="shared" si="145"/>
        <v>1</v>
      </c>
      <c r="AO240" s="38"/>
      <c r="AP240" s="38">
        <f t="shared" si="146"/>
        <v>0</v>
      </c>
      <c r="AQ240" s="38">
        <f t="shared" si="147"/>
        <v>1</v>
      </c>
      <c r="AR240" s="38">
        <f t="shared" si="148"/>
        <v>0</v>
      </c>
      <c r="AS240" s="38">
        <f t="shared" si="149"/>
        <v>0</v>
      </c>
      <c r="AT240" s="38">
        <f t="shared" si="150"/>
        <v>0</v>
      </c>
      <c r="AU240" s="38"/>
      <c r="AV240" s="38">
        <f t="shared" si="151"/>
        <v>1</v>
      </c>
      <c r="AW240" s="38">
        <f t="shared" si="152"/>
        <v>1</v>
      </c>
      <c r="AX240" s="38">
        <f t="shared" si="153"/>
        <v>1</v>
      </c>
      <c r="AY240" s="38">
        <f t="shared" si="154"/>
        <v>1</v>
      </c>
      <c r="AZ240" s="38">
        <f t="shared" si="155"/>
        <v>1</v>
      </c>
      <c r="BA240" s="38">
        <f t="shared" si="156"/>
        <v>1</v>
      </c>
      <c r="BB240" s="38">
        <f t="shared" si="157"/>
        <v>0</v>
      </c>
      <c r="BC240" s="38">
        <f t="shared" si="158"/>
        <v>0</v>
      </c>
      <c r="BD240" s="38">
        <f t="shared" si="159"/>
        <v>6</v>
      </c>
      <c r="BE240" s="38"/>
      <c r="BF240" s="38"/>
      <c r="BG240" s="39">
        <f t="shared" si="160"/>
        <v>0.6025563909774436</v>
      </c>
      <c r="BH240" s="39">
        <f t="shared" si="161"/>
        <v>0.7638758340177478</v>
      </c>
      <c r="BI240" s="39">
        <f t="shared" si="162"/>
        <v>0.873999905044473</v>
      </c>
      <c r="BJ240" s="38"/>
      <c r="BK240" s="38"/>
      <c r="BL240" s="38"/>
      <c r="BM240" s="38">
        <f t="shared" si="163"/>
        <v>0</v>
      </c>
      <c r="BN240" s="38">
        <f t="shared" si="164"/>
        <v>20</v>
      </c>
      <c r="BO240" s="38">
        <f t="shared" si="165"/>
        <v>1</v>
      </c>
      <c r="BP240" s="38">
        <f t="shared" si="166"/>
        <v>0</v>
      </c>
      <c r="BQ240" s="38">
        <f t="shared" si="167"/>
        <v>1</v>
      </c>
      <c r="BR240" s="38">
        <f t="shared" si="168"/>
        <v>0</v>
      </c>
      <c r="BS240" s="38">
        <f t="shared" si="169"/>
        <v>0</v>
      </c>
      <c r="BT240" s="38">
        <f t="shared" si="170"/>
        <v>0</v>
      </c>
      <c r="BU240" s="38">
        <f t="shared" si="171"/>
        <v>6</v>
      </c>
      <c r="BV240" s="40">
        <f t="shared" si="172"/>
        <v>2.5</v>
      </c>
      <c r="BW240" s="40">
        <f t="shared" si="173"/>
        <v>10</v>
      </c>
      <c r="BX240" s="40">
        <f t="shared" si="174"/>
        <v>25</v>
      </c>
      <c r="BY240" s="38">
        <f t="shared" si="175"/>
        <v>65.5</v>
      </c>
      <c r="BZ240" s="37"/>
      <c r="CA240" s="37"/>
      <c r="CB240" s="37"/>
      <c r="CC240" s="37" t="s">
        <v>620</v>
      </c>
      <c r="CD240" s="37" t="s">
        <v>620</v>
      </c>
      <c r="CE240" s="37"/>
      <c r="CF240" s="37"/>
      <c r="CG240" s="37"/>
      <c r="CH240" s="37">
        <f t="shared" si="176"/>
        <v>1</v>
      </c>
      <c r="CI240" s="38">
        <f t="shared" si="177"/>
        <v>1</v>
      </c>
      <c r="CJ240" s="38">
        <f t="shared" si="178"/>
        <v>19.55</v>
      </c>
      <c r="CR240" s="38">
        <f t="shared" si="179"/>
        <v>0.8654054524254475</v>
      </c>
      <c r="CS240" s="39">
        <f t="shared" si="180"/>
        <v>-0.008594452619025472</v>
      </c>
    </row>
    <row r="241" spans="1:97" ht="12.75">
      <c r="A241" s="4" t="s">
        <v>189</v>
      </c>
      <c r="B241" s="4" t="s">
        <v>3</v>
      </c>
      <c r="C241" s="6" t="s">
        <v>190</v>
      </c>
      <c r="D241" s="7" t="s">
        <v>191</v>
      </c>
      <c r="E241" s="4" t="s">
        <v>8</v>
      </c>
      <c r="F241" s="4"/>
      <c r="G241">
        <v>6.3</v>
      </c>
      <c r="H241">
        <v>15</v>
      </c>
      <c r="I241">
        <v>12</v>
      </c>
      <c r="J241">
        <v>8.7</v>
      </c>
      <c r="K241">
        <v>12.6</v>
      </c>
      <c r="L241">
        <v>10.6</v>
      </c>
      <c r="M241">
        <v>12.3</v>
      </c>
      <c r="N241">
        <v>11.5</v>
      </c>
      <c r="O241">
        <v>12.2</v>
      </c>
      <c r="P241">
        <v>12.1</v>
      </c>
      <c r="Q241">
        <v>9.7</v>
      </c>
      <c r="R241">
        <v>14.2</v>
      </c>
      <c r="S241">
        <v>13.2</v>
      </c>
      <c r="T241">
        <v>12.6</v>
      </c>
      <c r="U241">
        <v>15.8</v>
      </c>
      <c r="V241">
        <v>16.5</v>
      </c>
      <c r="W241">
        <v>14</v>
      </c>
      <c r="X241">
        <v>14.9</v>
      </c>
      <c r="Y241">
        <v>19.6</v>
      </c>
      <c r="Z241">
        <v>18</v>
      </c>
      <c r="AA241">
        <v>23.2</v>
      </c>
      <c r="AC241" s="38">
        <f t="shared" si="136"/>
        <v>0</v>
      </c>
      <c r="AD241" s="38">
        <f t="shared" si="137"/>
        <v>13.934999999999999</v>
      </c>
      <c r="AE241" s="38"/>
      <c r="AF241" s="38">
        <f t="shared" si="138"/>
        <v>10</v>
      </c>
      <c r="AG241" s="38">
        <f t="shared" si="139"/>
        <v>5</v>
      </c>
      <c r="AH241" s="38">
        <f t="shared" si="140"/>
        <v>15</v>
      </c>
      <c r="AI241" s="38">
        <f t="shared" si="141"/>
        <v>30</v>
      </c>
      <c r="AJ241" s="38"/>
      <c r="AK241" s="38">
        <f t="shared" si="142"/>
        <v>0</v>
      </c>
      <c r="AL241" s="38">
        <f t="shared" si="143"/>
        <v>0</v>
      </c>
      <c r="AM241" s="38">
        <f t="shared" si="144"/>
        <v>1</v>
      </c>
      <c r="AN241" s="38">
        <f t="shared" si="145"/>
        <v>1</v>
      </c>
      <c r="AO241" s="38"/>
      <c r="AP241" s="38">
        <f t="shared" si="146"/>
        <v>1</v>
      </c>
      <c r="AQ241" s="38">
        <f t="shared" si="147"/>
        <v>1</v>
      </c>
      <c r="AR241" s="38">
        <f t="shared" si="148"/>
        <v>1</v>
      </c>
      <c r="AS241" s="38">
        <f t="shared" si="149"/>
        <v>0</v>
      </c>
      <c r="AT241" s="38">
        <f t="shared" si="150"/>
        <v>0</v>
      </c>
      <c r="AU241" s="38"/>
      <c r="AV241" s="38">
        <f t="shared" si="151"/>
        <v>0</v>
      </c>
      <c r="AW241" s="38">
        <f t="shared" si="152"/>
        <v>0</v>
      </c>
      <c r="AX241" s="38">
        <f t="shared" si="153"/>
        <v>1</v>
      </c>
      <c r="AY241" s="38">
        <f t="shared" si="154"/>
        <v>1</v>
      </c>
      <c r="AZ241" s="38">
        <f t="shared" si="155"/>
        <v>1</v>
      </c>
      <c r="BA241" s="38">
        <f t="shared" si="156"/>
        <v>1</v>
      </c>
      <c r="BB241" s="38">
        <f t="shared" si="157"/>
        <v>1</v>
      </c>
      <c r="BC241" s="38">
        <f t="shared" si="158"/>
        <v>1</v>
      </c>
      <c r="BD241" s="38">
        <f t="shared" si="159"/>
        <v>6</v>
      </c>
      <c r="BE241" s="38"/>
      <c r="BF241" s="38"/>
      <c r="BG241" s="39">
        <f t="shared" si="160"/>
        <v>0.4257894736842105</v>
      </c>
      <c r="BH241" s="39">
        <f t="shared" si="161"/>
        <v>0.5335901333449181</v>
      </c>
      <c r="BI241" s="39">
        <f t="shared" si="162"/>
        <v>0.730472541129999</v>
      </c>
      <c r="BJ241" s="38"/>
      <c r="BK241" s="38"/>
      <c r="BL241" s="38"/>
      <c r="BM241" s="38">
        <f t="shared" si="163"/>
        <v>0</v>
      </c>
      <c r="BN241" s="38">
        <f t="shared" si="164"/>
        <v>30</v>
      </c>
      <c r="BO241" s="38">
        <f t="shared" si="165"/>
        <v>1</v>
      </c>
      <c r="BP241" s="38">
        <f t="shared" si="166"/>
        <v>1</v>
      </c>
      <c r="BQ241" s="38">
        <f t="shared" si="167"/>
        <v>1</v>
      </c>
      <c r="BR241" s="38">
        <f t="shared" si="168"/>
        <v>1</v>
      </c>
      <c r="BS241" s="38">
        <f t="shared" si="169"/>
        <v>0</v>
      </c>
      <c r="BT241" s="38">
        <f t="shared" si="170"/>
        <v>0</v>
      </c>
      <c r="BU241" s="38">
        <f t="shared" si="171"/>
        <v>6</v>
      </c>
      <c r="BV241" s="40">
        <f t="shared" si="172"/>
        <v>-1</v>
      </c>
      <c r="BW241" s="40">
        <f t="shared" si="173"/>
        <v>7.5</v>
      </c>
      <c r="BX241" s="40">
        <f t="shared" si="174"/>
        <v>15</v>
      </c>
      <c r="BY241" s="38">
        <f t="shared" si="175"/>
        <v>61.5</v>
      </c>
      <c r="BZ241" s="37"/>
      <c r="CA241" s="37"/>
      <c r="CB241" s="37"/>
      <c r="CC241" s="37"/>
      <c r="CD241" s="37" t="s">
        <v>620</v>
      </c>
      <c r="CE241" s="37"/>
      <c r="CF241" s="37"/>
      <c r="CG241" s="37"/>
      <c r="CH241" s="37">
        <f t="shared" si="176"/>
        <v>1</v>
      </c>
      <c r="CI241" s="38">
        <f t="shared" si="177"/>
        <v>1</v>
      </c>
      <c r="CJ241" s="38">
        <f t="shared" si="178"/>
        <v>20.6</v>
      </c>
      <c r="CR241" s="38">
        <f t="shared" si="179"/>
        <v>0.8454945550397984</v>
      </c>
      <c r="CS241" s="39">
        <f t="shared" si="180"/>
        <v>0.11502201390979938</v>
      </c>
    </row>
    <row r="242" spans="1:97" ht="12.75">
      <c r="A242" s="4" t="s">
        <v>189</v>
      </c>
      <c r="B242" s="4" t="s">
        <v>3</v>
      </c>
      <c r="C242" s="5" t="s">
        <v>481</v>
      </c>
      <c r="D242" s="4" t="s">
        <v>479</v>
      </c>
      <c r="E242" s="4" t="s">
        <v>8</v>
      </c>
      <c r="F242" s="4" t="s">
        <v>480</v>
      </c>
      <c r="G242">
        <v>6.3</v>
      </c>
      <c r="I242">
        <v>8.7</v>
      </c>
      <c r="J242">
        <v>0.3</v>
      </c>
      <c r="K242">
        <v>5</v>
      </c>
      <c r="L242">
        <v>6</v>
      </c>
      <c r="M242">
        <v>6.9</v>
      </c>
      <c r="N242">
        <v>11.3</v>
      </c>
      <c r="O242">
        <v>9.8</v>
      </c>
      <c r="P242">
        <v>17.2</v>
      </c>
      <c r="Q242">
        <v>16.1</v>
      </c>
      <c r="R242">
        <v>17.5</v>
      </c>
      <c r="S242">
        <v>20.2</v>
      </c>
      <c r="T242">
        <v>16.9</v>
      </c>
      <c r="U242">
        <v>19.6</v>
      </c>
      <c r="V242">
        <v>18.8</v>
      </c>
      <c r="W242">
        <v>14.2</v>
      </c>
      <c r="X242">
        <v>13.6</v>
      </c>
      <c r="Y242">
        <v>14.9</v>
      </c>
      <c r="Z242">
        <v>12.7</v>
      </c>
      <c r="AA242">
        <v>11.3</v>
      </c>
      <c r="AC242" s="38">
        <f t="shared" si="136"/>
        <v>1</v>
      </c>
      <c r="AD242" s="38">
        <f t="shared" si="137"/>
        <v>12.68421052631579</v>
      </c>
      <c r="AE242" s="38"/>
      <c r="AF242" s="38">
        <f t="shared" si="138"/>
        <v>0</v>
      </c>
      <c r="AG242" s="38">
        <f t="shared" si="139"/>
        <v>0</v>
      </c>
      <c r="AH242" s="38">
        <f t="shared" si="140"/>
        <v>0</v>
      </c>
      <c r="AI242" s="38">
        <f t="shared" si="141"/>
        <v>0</v>
      </c>
      <c r="AJ242" s="38"/>
      <c r="AK242" s="38">
        <f t="shared" si="142"/>
        <v>0</v>
      </c>
      <c r="AL242" s="38">
        <f t="shared" si="143"/>
        <v>0</v>
      </c>
      <c r="AM242" s="38">
        <f t="shared" si="144"/>
        <v>0</v>
      </c>
      <c r="AN242" s="38">
        <f t="shared" si="145"/>
        <v>0</v>
      </c>
      <c r="AO242" s="38"/>
      <c r="AP242" s="38">
        <f t="shared" si="146"/>
        <v>0</v>
      </c>
      <c r="AQ242" s="38">
        <f t="shared" si="147"/>
        <v>0</v>
      </c>
      <c r="AR242" s="38">
        <f t="shared" si="148"/>
        <v>0</v>
      </c>
      <c r="AS242" s="38">
        <f t="shared" si="149"/>
        <v>0</v>
      </c>
      <c r="AT242" s="38">
        <f t="shared" si="150"/>
        <v>0</v>
      </c>
      <c r="AU242" s="38"/>
      <c r="AV242" s="38">
        <f t="shared" si="151"/>
        <v>1</v>
      </c>
      <c r="AW242" s="38">
        <f t="shared" si="152"/>
        <v>1</v>
      </c>
      <c r="AX242" s="38">
        <f t="shared" si="153"/>
        <v>1</v>
      </c>
      <c r="AY242" s="38">
        <f t="shared" si="154"/>
        <v>0</v>
      </c>
      <c r="AZ242" s="38">
        <f t="shared" si="155"/>
        <v>0</v>
      </c>
      <c r="BA242" s="38">
        <f t="shared" si="156"/>
        <v>0</v>
      </c>
      <c r="BB242" s="38">
        <f t="shared" si="157"/>
        <v>0</v>
      </c>
      <c r="BC242" s="38">
        <f t="shared" si="158"/>
        <v>0</v>
      </c>
      <c r="BD242" s="38">
        <f t="shared" si="159"/>
        <v>3</v>
      </c>
      <c r="BE242" s="38"/>
      <c r="BF242" s="38"/>
      <c r="BG242" s="39">
        <f t="shared" si="160"/>
        <v>0.5910526315789473</v>
      </c>
      <c r="BH242" s="39">
        <f t="shared" si="161"/>
        <v>0.3678212200343381</v>
      </c>
      <c r="BI242" s="39">
        <f t="shared" si="162"/>
        <v>0.606482662599961</v>
      </c>
      <c r="BJ242" s="38"/>
      <c r="BK242" s="38"/>
      <c r="BL242" s="38"/>
      <c r="BM242" s="38">
        <f t="shared" si="163"/>
        <v>-2</v>
      </c>
      <c r="BN242" s="38">
        <f t="shared" si="164"/>
        <v>0</v>
      </c>
      <c r="BO242" s="38">
        <f t="shared" si="165"/>
        <v>0</v>
      </c>
      <c r="BP242" s="38">
        <f t="shared" si="166"/>
        <v>0</v>
      </c>
      <c r="BQ242" s="38">
        <f t="shared" si="167"/>
        <v>0</v>
      </c>
      <c r="BR242" s="38">
        <f t="shared" si="168"/>
        <v>0</v>
      </c>
      <c r="BS242" s="38">
        <f t="shared" si="169"/>
        <v>0</v>
      </c>
      <c r="BT242" s="38">
        <f t="shared" si="170"/>
        <v>0</v>
      </c>
      <c r="BU242" s="38">
        <f t="shared" si="171"/>
        <v>3</v>
      </c>
      <c r="BV242" s="40">
        <f t="shared" si="172"/>
        <v>2.5</v>
      </c>
      <c r="BW242" s="40">
        <f t="shared" si="173"/>
        <v>5</v>
      </c>
      <c r="BX242" s="40">
        <f t="shared" si="174"/>
        <v>10</v>
      </c>
      <c r="BY242" s="38">
        <f t="shared" si="175"/>
        <v>18.5</v>
      </c>
      <c r="BZ242" s="37"/>
      <c r="CA242" s="37"/>
      <c r="CB242" s="37"/>
      <c r="CC242" s="37"/>
      <c r="CD242" s="37"/>
      <c r="CE242" s="37"/>
      <c r="CF242" s="37"/>
      <c r="CG242" s="37"/>
      <c r="CH242" s="37">
        <f t="shared" si="176"/>
        <v>0</v>
      </c>
      <c r="CI242" s="38">
        <f t="shared" si="177"/>
        <v>0</v>
      </c>
      <c r="CJ242" s="38">
        <f t="shared" si="178"/>
        <v>12</v>
      </c>
      <c r="CR242" s="38">
        <f t="shared" si="179"/>
        <v>0.36533472433161623</v>
      </c>
      <c r="CS242" s="39">
        <f t="shared" si="180"/>
        <v>-10</v>
      </c>
    </row>
    <row r="243" spans="1:97" ht="12.75">
      <c r="A243" s="4" t="s">
        <v>189</v>
      </c>
      <c r="B243" s="4" t="s">
        <v>3</v>
      </c>
      <c r="C243" s="6" t="s">
        <v>204</v>
      </c>
      <c r="D243" s="7" t="s">
        <v>205</v>
      </c>
      <c r="E243" s="4" t="s">
        <v>8</v>
      </c>
      <c r="F243" s="4"/>
      <c r="G243">
        <v>6.3</v>
      </c>
      <c r="H243">
        <v>7.1</v>
      </c>
      <c r="I243">
        <v>5.4</v>
      </c>
      <c r="J243">
        <v>8.8</v>
      </c>
      <c r="K243">
        <v>8.8</v>
      </c>
      <c r="L243">
        <v>11.6</v>
      </c>
      <c r="M243">
        <v>8.5</v>
      </c>
      <c r="N243">
        <v>12</v>
      </c>
      <c r="O243">
        <v>7.8</v>
      </c>
      <c r="P243">
        <v>14.6</v>
      </c>
      <c r="Q243">
        <v>12</v>
      </c>
      <c r="R243">
        <v>13.4</v>
      </c>
      <c r="S243">
        <v>12.6</v>
      </c>
      <c r="T243">
        <v>15.2</v>
      </c>
      <c r="U243">
        <v>16.7</v>
      </c>
      <c r="V243">
        <v>16.3</v>
      </c>
      <c r="W243">
        <v>17.4</v>
      </c>
      <c r="X243">
        <v>20.4</v>
      </c>
      <c r="Y243">
        <v>17.4</v>
      </c>
      <c r="Z243">
        <v>22.6</v>
      </c>
      <c r="AA243">
        <v>21.3</v>
      </c>
      <c r="AC243" s="38">
        <f t="shared" si="136"/>
        <v>0</v>
      </c>
      <c r="AD243" s="38">
        <f t="shared" si="137"/>
        <v>13.495</v>
      </c>
      <c r="AE243" s="38"/>
      <c r="AF243" s="38">
        <f t="shared" si="138"/>
        <v>5</v>
      </c>
      <c r="AG243" s="38">
        <f t="shared" si="139"/>
        <v>10</v>
      </c>
      <c r="AH243" s="38">
        <f t="shared" si="140"/>
        <v>10</v>
      </c>
      <c r="AI243" s="38">
        <f t="shared" si="141"/>
        <v>25</v>
      </c>
      <c r="AJ243" s="38"/>
      <c r="AK243" s="38">
        <f t="shared" si="142"/>
        <v>0</v>
      </c>
      <c r="AL243" s="38">
        <f t="shared" si="143"/>
        <v>1</v>
      </c>
      <c r="AM243" s="38">
        <f t="shared" si="144"/>
        <v>1</v>
      </c>
      <c r="AN243" s="38">
        <f t="shared" si="145"/>
        <v>2</v>
      </c>
      <c r="AO243" s="38"/>
      <c r="AP243" s="38">
        <f t="shared" si="146"/>
        <v>1</v>
      </c>
      <c r="AQ243" s="38">
        <f t="shared" si="147"/>
        <v>1</v>
      </c>
      <c r="AR243" s="38">
        <f t="shared" si="148"/>
        <v>0</v>
      </c>
      <c r="AS243" s="38">
        <f t="shared" si="149"/>
        <v>0</v>
      </c>
      <c r="AT243" s="38">
        <f t="shared" si="150"/>
        <v>0</v>
      </c>
      <c r="AU243" s="38"/>
      <c r="AV243" s="38">
        <f t="shared" si="151"/>
        <v>1</v>
      </c>
      <c r="AW243" s="38">
        <f t="shared" si="152"/>
        <v>1</v>
      </c>
      <c r="AX243" s="38">
        <f t="shared" si="153"/>
        <v>1</v>
      </c>
      <c r="AY243" s="38">
        <f t="shared" si="154"/>
        <v>1</v>
      </c>
      <c r="AZ243" s="38">
        <f t="shared" si="155"/>
        <v>1</v>
      </c>
      <c r="BA243" s="38">
        <f t="shared" si="156"/>
        <v>1</v>
      </c>
      <c r="BB243" s="38">
        <f t="shared" si="157"/>
        <v>1</v>
      </c>
      <c r="BC243" s="38">
        <f t="shared" si="158"/>
        <v>0</v>
      </c>
      <c r="BD243" s="38">
        <f t="shared" si="159"/>
        <v>7</v>
      </c>
      <c r="BE243" s="38"/>
      <c r="BF243" s="38"/>
      <c r="BG243" s="39">
        <f t="shared" si="160"/>
        <v>0.7829323308270676</v>
      </c>
      <c r="BH243" s="39">
        <f t="shared" si="161"/>
        <v>0.8841814201588241</v>
      </c>
      <c r="BI243" s="39">
        <f t="shared" si="162"/>
        <v>0.9403092151834013</v>
      </c>
      <c r="BJ243" s="38"/>
      <c r="BK243" s="38"/>
      <c r="BL243" s="38"/>
      <c r="BM243" s="38">
        <f t="shared" si="163"/>
        <v>0</v>
      </c>
      <c r="BN243" s="38">
        <f t="shared" si="164"/>
        <v>25</v>
      </c>
      <c r="BO243" s="38">
        <f t="shared" si="165"/>
        <v>2</v>
      </c>
      <c r="BP243" s="38">
        <f t="shared" si="166"/>
        <v>1</v>
      </c>
      <c r="BQ243" s="38">
        <f t="shared" si="167"/>
        <v>1</v>
      </c>
      <c r="BR243" s="38">
        <f t="shared" si="168"/>
        <v>0</v>
      </c>
      <c r="BS243" s="38">
        <f t="shared" si="169"/>
        <v>0</v>
      </c>
      <c r="BT243" s="38">
        <f t="shared" si="170"/>
        <v>0</v>
      </c>
      <c r="BU243" s="38">
        <f t="shared" si="171"/>
        <v>7</v>
      </c>
      <c r="BV243" s="40">
        <f t="shared" si="172"/>
        <v>5</v>
      </c>
      <c r="BW243" s="40">
        <f t="shared" si="173"/>
        <v>15</v>
      </c>
      <c r="BX243" s="40">
        <f t="shared" si="174"/>
        <v>30</v>
      </c>
      <c r="BY243" s="38">
        <f t="shared" si="175"/>
        <v>86</v>
      </c>
      <c r="BZ243" s="37"/>
      <c r="CA243" s="37"/>
      <c r="CB243" s="37" t="s">
        <v>620</v>
      </c>
      <c r="CC243" s="37" t="s">
        <v>620</v>
      </c>
      <c r="CD243" s="37" t="s">
        <v>620</v>
      </c>
      <c r="CE243" s="37"/>
      <c r="CF243" s="37"/>
      <c r="CG243" s="37"/>
      <c r="CH243" s="37">
        <f t="shared" si="176"/>
        <v>1</v>
      </c>
      <c r="CI243" s="38">
        <f t="shared" si="177"/>
        <v>1</v>
      </c>
      <c r="CJ243" s="38">
        <f t="shared" si="178"/>
        <v>21.950000000000003</v>
      </c>
      <c r="CR243" s="38">
        <f t="shared" si="179"/>
        <v>0.9080513472809519</v>
      </c>
      <c r="CS243" s="39">
        <f t="shared" si="180"/>
        <v>-0.03225786790244933</v>
      </c>
    </row>
    <row r="244" spans="1:97" ht="12.75">
      <c r="A244" s="4" t="s">
        <v>189</v>
      </c>
      <c r="B244" s="4" t="s">
        <v>3</v>
      </c>
      <c r="C244" s="6" t="s">
        <v>192</v>
      </c>
      <c r="D244" s="7" t="s">
        <v>193</v>
      </c>
      <c r="E244" s="4" t="s">
        <v>8</v>
      </c>
      <c r="F244" s="4"/>
      <c r="G244">
        <v>6.3</v>
      </c>
      <c r="H244">
        <v>12.8</v>
      </c>
      <c r="I244">
        <v>16.9</v>
      </c>
      <c r="J244">
        <v>8.4</v>
      </c>
      <c r="K244">
        <v>9.5</v>
      </c>
      <c r="L244">
        <v>14.1</v>
      </c>
      <c r="M244">
        <v>11.6</v>
      </c>
      <c r="N244">
        <v>10.3</v>
      </c>
      <c r="O244">
        <v>8.7</v>
      </c>
      <c r="P244">
        <v>9.5</v>
      </c>
      <c r="Q244">
        <v>12.4</v>
      </c>
      <c r="R244">
        <v>12.9</v>
      </c>
      <c r="S244">
        <v>12.9</v>
      </c>
      <c r="T244">
        <v>14.3</v>
      </c>
      <c r="U244">
        <v>12.4</v>
      </c>
      <c r="V244">
        <v>15.8</v>
      </c>
      <c r="W244">
        <v>16.2</v>
      </c>
      <c r="X244">
        <v>16.6</v>
      </c>
      <c r="Y244">
        <v>21.1</v>
      </c>
      <c r="Z244">
        <v>18.7</v>
      </c>
      <c r="AA244">
        <v>24.3</v>
      </c>
      <c r="AC244" s="38">
        <f t="shared" si="136"/>
        <v>0</v>
      </c>
      <c r="AD244" s="38">
        <f t="shared" si="137"/>
        <v>13.969999999999999</v>
      </c>
      <c r="AE244" s="38"/>
      <c r="AF244" s="38">
        <f t="shared" si="138"/>
        <v>10</v>
      </c>
      <c r="AG244" s="38">
        <f t="shared" si="139"/>
        <v>5</v>
      </c>
      <c r="AH244" s="38">
        <f t="shared" si="140"/>
        <v>15</v>
      </c>
      <c r="AI244" s="38">
        <f t="shared" si="141"/>
        <v>30</v>
      </c>
      <c r="AJ244" s="38"/>
      <c r="AK244" s="38">
        <f t="shared" si="142"/>
        <v>1</v>
      </c>
      <c r="AL244" s="38">
        <f t="shared" si="143"/>
        <v>0</v>
      </c>
      <c r="AM244" s="38">
        <f t="shared" si="144"/>
        <v>1</v>
      </c>
      <c r="AN244" s="38">
        <f t="shared" si="145"/>
        <v>2</v>
      </c>
      <c r="AO244" s="38"/>
      <c r="AP244" s="38">
        <f t="shared" si="146"/>
        <v>1</v>
      </c>
      <c r="AQ244" s="38">
        <f t="shared" si="147"/>
        <v>1</v>
      </c>
      <c r="AR244" s="38">
        <f t="shared" si="148"/>
        <v>1</v>
      </c>
      <c r="AS244" s="38">
        <f t="shared" si="149"/>
        <v>0</v>
      </c>
      <c r="AT244" s="38">
        <f t="shared" si="150"/>
        <v>0</v>
      </c>
      <c r="AU244" s="38"/>
      <c r="AV244" s="38">
        <f t="shared" si="151"/>
        <v>0</v>
      </c>
      <c r="AW244" s="38">
        <f t="shared" si="152"/>
        <v>0</v>
      </c>
      <c r="AX244" s="38">
        <f t="shared" si="153"/>
        <v>1</v>
      </c>
      <c r="AY244" s="38">
        <f t="shared" si="154"/>
        <v>1</v>
      </c>
      <c r="AZ244" s="38">
        <f t="shared" si="155"/>
        <v>1</v>
      </c>
      <c r="BA244" s="38">
        <f t="shared" si="156"/>
        <v>1</v>
      </c>
      <c r="BB244" s="38">
        <f t="shared" si="157"/>
        <v>1</v>
      </c>
      <c r="BC244" s="38">
        <f t="shared" si="158"/>
        <v>1</v>
      </c>
      <c r="BD244" s="38">
        <f t="shared" si="159"/>
        <v>6</v>
      </c>
      <c r="BE244" s="38"/>
      <c r="BF244" s="38"/>
      <c r="BG244" s="39">
        <f t="shared" si="160"/>
        <v>0.4858646616541354</v>
      </c>
      <c r="BH244" s="39">
        <f t="shared" si="161"/>
        <v>0.47527072854675745</v>
      </c>
      <c r="BI244" s="39">
        <f t="shared" si="162"/>
        <v>0.6893988167575844</v>
      </c>
      <c r="BJ244" s="38"/>
      <c r="BK244" s="38"/>
      <c r="BL244" s="38"/>
      <c r="BM244" s="38">
        <f t="shared" si="163"/>
        <v>0</v>
      </c>
      <c r="BN244" s="38">
        <f t="shared" si="164"/>
        <v>30</v>
      </c>
      <c r="BO244" s="38">
        <f t="shared" si="165"/>
        <v>2</v>
      </c>
      <c r="BP244" s="38">
        <f t="shared" si="166"/>
        <v>1</v>
      </c>
      <c r="BQ244" s="38">
        <f t="shared" si="167"/>
        <v>1</v>
      </c>
      <c r="BR244" s="38">
        <f t="shared" si="168"/>
        <v>1</v>
      </c>
      <c r="BS244" s="38">
        <f t="shared" si="169"/>
        <v>0</v>
      </c>
      <c r="BT244" s="38">
        <f t="shared" si="170"/>
        <v>0</v>
      </c>
      <c r="BU244" s="38">
        <f t="shared" si="171"/>
        <v>6</v>
      </c>
      <c r="BV244" s="40">
        <f t="shared" si="172"/>
        <v>-1</v>
      </c>
      <c r="BW244" s="40">
        <f t="shared" si="173"/>
        <v>5</v>
      </c>
      <c r="BX244" s="40">
        <f t="shared" si="174"/>
        <v>10</v>
      </c>
      <c r="BY244" s="38">
        <f t="shared" si="175"/>
        <v>55</v>
      </c>
      <c r="BZ244" s="37"/>
      <c r="CA244" s="37"/>
      <c r="CB244" s="37"/>
      <c r="CC244" s="37"/>
      <c r="CD244" s="37" t="s">
        <v>620</v>
      </c>
      <c r="CE244" s="37"/>
      <c r="CF244" s="37"/>
      <c r="CG244" s="37"/>
      <c r="CH244" s="37">
        <f t="shared" si="176"/>
        <v>1</v>
      </c>
      <c r="CI244" s="38">
        <f t="shared" si="177"/>
        <v>1</v>
      </c>
      <c r="CJ244" s="38">
        <f t="shared" si="178"/>
        <v>21.5</v>
      </c>
      <c r="CR244" s="38">
        <f t="shared" si="179"/>
        <v>0.8311148510743593</v>
      </c>
      <c r="CS244" s="39">
        <f t="shared" si="180"/>
        <v>0.14171603431677493</v>
      </c>
    </row>
    <row r="245" spans="1:97" ht="12.75">
      <c r="A245" s="4" t="s">
        <v>189</v>
      </c>
      <c r="B245" s="4" t="s">
        <v>3</v>
      </c>
      <c r="C245" s="6" t="s">
        <v>194</v>
      </c>
      <c r="D245" s="7" t="s">
        <v>195</v>
      </c>
      <c r="E245" s="4" t="s">
        <v>8</v>
      </c>
      <c r="F245" s="4"/>
      <c r="G245">
        <v>6.3</v>
      </c>
      <c r="H245">
        <v>9.6</v>
      </c>
      <c r="I245">
        <v>-3.4</v>
      </c>
      <c r="J245">
        <v>6.2</v>
      </c>
      <c r="K245">
        <v>11.6</v>
      </c>
      <c r="L245">
        <v>12.6</v>
      </c>
      <c r="M245">
        <v>14.5</v>
      </c>
      <c r="N245">
        <v>12.4</v>
      </c>
      <c r="O245">
        <v>10.3</v>
      </c>
      <c r="P245">
        <v>14.1</v>
      </c>
      <c r="Q245">
        <v>13.6</v>
      </c>
      <c r="R245">
        <v>10.8</v>
      </c>
      <c r="S245">
        <v>12</v>
      </c>
      <c r="T245">
        <v>14.1</v>
      </c>
      <c r="U245">
        <v>18.4</v>
      </c>
      <c r="V245">
        <v>12.1</v>
      </c>
      <c r="W245">
        <v>16.6</v>
      </c>
      <c r="X245">
        <v>17</v>
      </c>
      <c r="Y245">
        <v>17.4</v>
      </c>
      <c r="Z245">
        <v>18.2</v>
      </c>
      <c r="AA245">
        <v>20.7</v>
      </c>
      <c r="AC245" s="38">
        <f t="shared" si="136"/>
        <v>0</v>
      </c>
      <c r="AD245" s="38">
        <f t="shared" si="137"/>
        <v>12.939999999999998</v>
      </c>
      <c r="AE245" s="38"/>
      <c r="AF245" s="38">
        <f t="shared" si="138"/>
        <v>5</v>
      </c>
      <c r="AG245" s="38">
        <f t="shared" si="139"/>
        <v>5</v>
      </c>
      <c r="AH245" s="38">
        <f t="shared" si="140"/>
        <v>10</v>
      </c>
      <c r="AI245" s="38">
        <f t="shared" si="141"/>
        <v>20</v>
      </c>
      <c r="AJ245" s="38"/>
      <c r="AK245" s="38">
        <f t="shared" si="142"/>
        <v>0</v>
      </c>
      <c r="AL245" s="38">
        <f t="shared" si="143"/>
        <v>0</v>
      </c>
      <c r="AM245" s="38">
        <f t="shared" si="144"/>
        <v>1</v>
      </c>
      <c r="AN245" s="38">
        <f t="shared" si="145"/>
        <v>1</v>
      </c>
      <c r="AO245" s="38"/>
      <c r="AP245" s="38">
        <f t="shared" si="146"/>
        <v>1</v>
      </c>
      <c r="AQ245" s="38">
        <f t="shared" si="147"/>
        <v>1</v>
      </c>
      <c r="AR245" s="38">
        <f t="shared" si="148"/>
        <v>1</v>
      </c>
      <c r="AS245" s="38">
        <f t="shared" si="149"/>
        <v>0</v>
      </c>
      <c r="AT245" s="38">
        <f t="shared" si="150"/>
        <v>0</v>
      </c>
      <c r="AU245" s="38"/>
      <c r="AV245" s="38">
        <f t="shared" si="151"/>
        <v>1</v>
      </c>
      <c r="AW245" s="38">
        <f t="shared" si="152"/>
        <v>0</v>
      </c>
      <c r="AX245" s="38">
        <f t="shared" si="153"/>
        <v>1</v>
      </c>
      <c r="AY245" s="38">
        <f t="shared" si="154"/>
        <v>1</v>
      </c>
      <c r="AZ245" s="38">
        <f t="shared" si="155"/>
        <v>1</v>
      </c>
      <c r="BA245" s="38">
        <f t="shared" si="156"/>
        <v>1</v>
      </c>
      <c r="BB245" s="38">
        <f t="shared" si="157"/>
        <v>1</v>
      </c>
      <c r="BC245" s="38">
        <f t="shared" si="158"/>
        <v>1</v>
      </c>
      <c r="BD245" s="38">
        <f t="shared" si="159"/>
        <v>7</v>
      </c>
      <c r="BE245" s="38"/>
      <c r="BF245" s="38"/>
      <c r="BG245" s="39">
        <f t="shared" si="160"/>
        <v>0.6696240601503758</v>
      </c>
      <c r="BH245" s="39">
        <f t="shared" si="161"/>
        <v>0.5824489869771194</v>
      </c>
      <c r="BI245" s="39">
        <f t="shared" si="162"/>
        <v>0.7631834556495046</v>
      </c>
      <c r="BJ245" s="38"/>
      <c r="BK245" s="38"/>
      <c r="BL245" s="38"/>
      <c r="BM245" s="38">
        <f t="shared" si="163"/>
        <v>0</v>
      </c>
      <c r="BN245" s="38">
        <f t="shared" si="164"/>
        <v>20</v>
      </c>
      <c r="BO245" s="38">
        <f t="shared" si="165"/>
        <v>1</v>
      </c>
      <c r="BP245" s="38">
        <f t="shared" si="166"/>
        <v>1</v>
      </c>
      <c r="BQ245" s="38">
        <f t="shared" si="167"/>
        <v>1</v>
      </c>
      <c r="BR245" s="38">
        <f t="shared" si="168"/>
        <v>1</v>
      </c>
      <c r="BS245" s="38">
        <f t="shared" si="169"/>
        <v>0</v>
      </c>
      <c r="BT245" s="38">
        <f t="shared" si="170"/>
        <v>0</v>
      </c>
      <c r="BU245" s="38">
        <f t="shared" si="171"/>
        <v>7</v>
      </c>
      <c r="BV245" s="40">
        <f t="shared" si="172"/>
        <v>2.5</v>
      </c>
      <c r="BW245" s="40">
        <f t="shared" si="173"/>
        <v>7.5</v>
      </c>
      <c r="BX245" s="40">
        <f t="shared" si="174"/>
        <v>15</v>
      </c>
      <c r="BY245" s="38">
        <f t="shared" si="175"/>
        <v>56</v>
      </c>
      <c r="BZ245" s="37"/>
      <c r="CA245" s="37"/>
      <c r="CB245" s="37"/>
      <c r="CC245" s="37"/>
      <c r="CD245" s="37" t="s">
        <v>620</v>
      </c>
      <c r="CE245" s="37"/>
      <c r="CF245" s="37"/>
      <c r="CG245" s="37"/>
      <c r="CH245" s="37">
        <f t="shared" si="176"/>
        <v>1</v>
      </c>
      <c r="CI245" s="38">
        <f t="shared" si="177"/>
        <v>1</v>
      </c>
      <c r="CJ245" s="38">
        <f t="shared" si="178"/>
        <v>19.45</v>
      </c>
      <c r="CR245" s="38">
        <f t="shared" si="179"/>
        <v>0.7370980646487466</v>
      </c>
      <c r="CS245" s="39">
        <f t="shared" si="180"/>
        <v>-10</v>
      </c>
    </row>
    <row r="246" spans="1:97" ht="12.75">
      <c r="A246" s="4" t="s">
        <v>189</v>
      </c>
      <c r="B246" s="4" t="s">
        <v>3</v>
      </c>
      <c r="C246" s="6" t="s">
        <v>196</v>
      </c>
      <c r="D246" s="7" t="s">
        <v>197</v>
      </c>
      <c r="E246" s="4" t="s">
        <v>8</v>
      </c>
      <c r="F246" s="4"/>
      <c r="G246">
        <v>6.3</v>
      </c>
      <c r="H246">
        <v>8.2</v>
      </c>
      <c r="I246">
        <v>7</v>
      </c>
      <c r="J246">
        <v>9.1</v>
      </c>
      <c r="K246">
        <v>3.9</v>
      </c>
      <c r="L246">
        <v>10.1</v>
      </c>
      <c r="M246">
        <v>11.5</v>
      </c>
      <c r="N246">
        <v>9.1</v>
      </c>
      <c r="O246">
        <v>12.4</v>
      </c>
      <c r="P246">
        <v>11</v>
      </c>
      <c r="Q246">
        <v>15.3</v>
      </c>
      <c r="R246">
        <v>11.9</v>
      </c>
      <c r="S246">
        <v>14.4</v>
      </c>
      <c r="T246">
        <v>15.1</v>
      </c>
      <c r="U246">
        <v>15.1</v>
      </c>
      <c r="V246">
        <v>14.9</v>
      </c>
      <c r="W246">
        <v>20.6</v>
      </c>
      <c r="X246">
        <v>17.8</v>
      </c>
      <c r="Y246">
        <v>13.3</v>
      </c>
      <c r="Z246">
        <v>22.9</v>
      </c>
      <c r="AA246">
        <v>17.4</v>
      </c>
      <c r="AC246" s="38">
        <f t="shared" si="136"/>
        <v>0</v>
      </c>
      <c r="AD246" s="38">
        <f t="shared" si="137"/>
        <v>13.05</v>
      </c>
      <c r="AE246" s="38"/>
      <c r="AF246" s="38">
        <f t="shared" si="138"/>
        <v>0</v>
      </c>
      <c r="AG246" s="38">
        <f t="shared" si="139"/>
        <v>15</v>
      </c>
      <c r="AH246" s="38">
        <f t="shared" si="140"/>
        <v>0</v>
      </c>
      <c r="AI246" s="38">
        <f t="shared" si="141"/>
        <v>15</v>
      </c>
      <c r="AJ246" s="38"/>
      <c r="AK246" s="38">
        <f t="shared" si="142"/>
        <v>0</v>
      </c>
      <c r="AL246" s="38">
        <f t="shared" si="143"/>
        <v>1</v>
      </c>
      <c r="AM246" s="38">
        <f t="shared" si="144"/>
        <v>0</v>
      </c>
      <c r="AN246" s="38">
        <f t="shared" si="145"/>
        <v>1</v>
      </c>
      <c r="AO246" s="38"/>
      <c r="AP246" s="38">
        <f t="shared" si="146"/>
        <v>0</v>
      </c>
      <c r="AQ246" s="38">
        <f t="shared" si="147"/>
        <v>1</v>
      </c>
      <c r="AR246" s="38">
        <f t="shared" si="148"/>
        <v>0</v>
      </c>
      <c r="AS246" s="38">
        <f t="shared" si="149"/>
        <v>0</v>
      </c>
      <c r="AT246" s="38">
        <f t="shared" si="150"/>
        <v>0</v>
      </c>
      <c r="AU246" s="38"/>
      <c r="AV246" s="38">
        <f t="shared" si="151"/>
        <v>1</v>
      </c>
      <c r="AW246" s="38">
        <f t="shared" si="152"/>
        <v>1</v>
      </c>
      <c r="AX246" s="38">
        <f t="shared" si="153"/>
        <v>1</v>
      </c>
      <c r="AY246" s="38">
        <f t="shared" si="154"/>
        <v>1</v>
      </c>
      <c r="AZ246" s="38">
        <f t="shared" si="155"/>
        <v>1</v>
      </c>
      <c r="BA246" s="38">
        <f t="shared" si="156"/>
        <v>1</v>
      </c>
      <c r="BB246" s="38">
        <f t="shared" si="157"/>
        <v>1</v>
      </c>
      <c r="BC246" s="38">
        <f t="shared" si="158"/>
        <v>0</v>
      </c>
      <c r="BD246" s="38">
        <f t="shared" si="159"/>
        <v>7</v>
      </c>
      <c r="BE246" s="38"/>
      <c r="BF246" s="38"/>
      <c r="BG246" s="39">
        <f t="shared" si="160"/>
        <v>0.6745864661654134</v>
      </c>
      <c r="BH246" s="39">
        <f t="shared" si="161"/>
        <v>0.7446528918570938</v>
      </c>
      <c r="BI246" s="39">
        <f t="shared" si="162"/>
        <v>0.8629327273067663</v>
      </c>
      <c r="BJ246" s="38"/>
      <c r="BK246" s="38"/>
      <c r="BL246" s="38"/>
      <c r="BM246" s="38">
        <f t="shared" si="163"/>
        <v>0</v>
      </c>
      <c r="BN246" s="38">
        <f t="shared" si="164"/>
        <v>15</v>
      </c>
      <c r="BO246" s="38">
        <f t="shared" si="165"/>
        <v>1</v>
      </c>
      <c r="BP246" s="38">
        <f t="shared" si="166"/>
        <v>0</v>
      </c>
      <c r="BQ246" s="38">
        <f t="shared" si="167"/>
        <v>1</v>
      </c>
      <c r="BR246" s="38">
        <f t="shared" si="168"/>
        <v>0</v>
      </c>
      <c r="BS246" s="38">
        <f t="shared" si="169"/>
        <v>0</v>
      </c>
      <c r="BT246" s="38">
        <f t="shared" si="170"/>
        <v>0</v>
      </c>
      <c r="BU246" s="38">
        <f t="shared" si="171"/>
        <v>7</v>
      </c>
      <c r="BV246" s="40">
        <f t="shared" si="172"/>
        <v>2.5</v>
      </c>
      <c r="BW246" s="40">
        <f t="shared" si="173"/>
        <v>10</v>
      </c>
      <c r="BX246" s="40">
        <f t="shared" si="174"/>
        <v>25</v>
      </c>
      <c r="BY246" s="38">
        <f t="shared" si="175"/>
        <v>61.5</v>
      </c>
      <c r="BZ246" s="37"/>
      <c r="CA246" s="37"/>
      <c r="CB246" s="37"/>
      <c r="CC246" s="37"/>
      <c r="CD246" s="37" t="s">
        <v>620</v>
      </c>
      <c r="CE246" s="37"/>
      <c r="CF246" s="37"/>
      <c r="CG246" s="37"/>
      <c r="CH246" s="37">
        <f t="shared" si="176"/>
        <v>1</v>
      </c>
      <c r="CI246" s="38">
        <f t="shared" si="177"/>
        <v>1</v>
      </c>
      <c r="CJ246" s="38">
        <f t="shared" si="178"/>
        <v>20.15</v>
      </c>
      <c r="CR246" s="38">
        <f t="shared" si="179"/>
        <v>0.7990884326271549</v>
      </c>
      <c r="CS246" s="39">
        <f t="shared" si="180"/>
        <v>-10</v>
      </c>
    </row>
    <row r="247" spans="1:97" ht="12.75">
      <c r="A247" s="4" t="s">
        <v>189</v>
      </c>
      <c r="B247" s="4" t="s">
        <v>3</v>
      </c>
      <c r="C247" s="6" t="s">
        <v>198</v>
      </c>
      <c r="D247" s="7" t="s">
        <v>199</v>
      </c>
      <c r="E247" s="4" t="s">
        <v>8</v>
      </c>
      <c r="F247" s="4"/>
      <c r="G247">
        <v>6.3</v>
      </c>
      <c r="I247">
        <v>14.8</v>
      </c>
      <c r="J247">
        <v>12.7</v>
      </c>
      <c r="K247">
        <v>14</v>
      </c>
      <c r="L247">
        <v>11.5</v>
      </c>
      <c r="M247">
        <v>10.8</v>
      </c>
      <c r="N247">
        <v>10.5</v>
      </c>
      <c r="O247">
        <v>12.3</v>
      </c>
      <c r="P247">
        <v>12</v>
      </c>
      <c r="Q247">
        <v>13.1</v>
      </c>
      <c r="R247">
        <v>13.9</v>
      </c>
      <c r="S247">
        <v>12.7</v>
      </c>
      <c r="T247">
        <v>14.7</v>
      </c>
      <c r="U247">
        <v>15.3</v>
      </c>
      <c r="V247">
        <v>13.5</v>
      </c>
      <c r="W247">
        <v>13.3</v>
      </c>
      <c r="X247">
        <v>19.2</v>
      </c>
      <c r="Y247">
        <v>15.6</v>
      </c>
      <c r="Z247">
        <v>16.6</v>
      </c>
      <c r="AA247">
        <v>10.6</v>
      </c>
      <c r="AC247" s="38">
        <f t="shared" si="136"/>
        <v>1</v>
      </c>
      <c r="AD247" s="38">
        <f t="shared" si="137"/>
        <v>13.53157894736842</v>
      </c>
      <c r="AE247" s="38"/>
      <c r="AF247" s="38">
        <f t="shared" si="138"/>
        <v>0</v>
      </c>
      <c r="AG247" s="38">
        <f t="shared" si="139"/>
        <v>0</v>
      </c>
      <c r="AH247" s="38">
        <f t="shared" si="140"/>
        <v>0</v>
      </c>
      <c r="AI247" s="38">
        <f t="shared" si="141"/>
        <v>0</v>
      </c>
      <c r="AJ247" s="38"/>
      <c r="AK247" s="38">
        <f t="shared" si="142"/>
        <v>0</v>
      </c>
      <c r="AL247" s="38">
        <f t="shared" si="143"/>
        <v>0</v>
      </c>
      <c r="AM247" s="38">
        <f t="shared" si="144"/>
        <v>0</v>
      </c>
      <c r="AN247" s="38">
        <f t="shared" si="145"/>
        <v>0</v>
      </c>
      <c r="AO247" s="38"/>
      <c r="AP247" s="38">
        <f t="shared" si="146"/>
        <v>0</v>
      </c>
      <c r="AQ247" s="38">
        <f t="shared" si="147"/>
        <v>0</v>
      </c>
      <c r="AR247" s="38">
        <f t="shared" si="148"/>
        <v>0</v>
      </c>
      <c r="AS247" s="38">
        <f t="shared" si="149"/>
        <v>0</v>
      </c>
      <c r="AT247" s="38">
        <f t="shared" si="150"/>
        <v>0</v>
      </c>
      <c r="AU247" s="38"/>
      <c r="AV247" s="38">
        <f t="shared" si="151"/>
        <v>0</v>
      </c>
      <c r="AW247" s="38">
        <f t="shared" si="152"/>
        <v>1</v>
      </c>
      <c r="AX247" s="38">
        <f t="shared" si="153"/>
        <v>1</v>
      </c>
      <c r="AY247" s="38">
        <f t="shared" si="154"/>
        <v>1</v>
      </c>
      <c r="AZ247" s="38">
        <f t="shared" si="155"/>
        <v>1</v>
      </c>
      <c r="BA247" s="38">
        <f t="shared" si="156"/>
        <v>0</v>
      </c>
      <c r="BB247" s="38">
        <f t="shared" si="157"/>
        <v>0</v>
      </c>
      <c r="BC247" s="38">
        <f t="shared" si="158"/>
        <v>0</v>
      </c>
      <c r="BD247" s="38">
        <f t="shared" si="159"/>
        <v>4</v>
      </c>
      <c r="BE247" s="38"/>
      <c r="BF247" s="38"/>
      <c r="BG247" s="39">
        <f t="shared" si="160"/>
        <v>0.15666666666666665</v>
      </c>
      <c r="BH247" s="39">
        <f t="shared" si="161"/>
        <v>0.1605481332946785</v>
      </c>
      <c r="BI247" s="39">
        <f t="shared" si="162"/>
        <v>0.40068458080475033</v>
      </c>
      <c r="BJ247" s="38"/>
      <c r="BK247" s="38"/>
      <c r="BL247" s="38"/>
      <c r="BM247" s="38">
        <f t="shared" si="163"/>
        <v>-2</v>
      </c>
      <c r="BN247" s="38">
        <f t="shared" si="164"/>
        <v>0</v>
      </c>
      <c r="BO247" s="38">
        <f t="shared" si="165"/>
        <v>0</v>
      </c>
      <c r="BP247" s="38">
        <f t="shared" si="166"/>
        <v>0</v>
      </c>
      <c r="BQ247" s="38">
        <f t="shared" si="167"/>
        <v>0</v>
      </c>
      <c r="BR247" s="38">
        <f t="shared" si="168"/>
        <v>0</v>
      </c>
      <c r="BS247" s="38">
        <f t="shared" si="169"/>
        <v>0</v>
      </c>
      <c r="BT247" s="38">
        <f t="shared" si="170"/>
        <v>0</v>
      </c>
      <c r="BU247" s="38">
        <f t="shared" si="171"/>
        <v>4</v>
      </c>
      <c r="BV247" s="40">
        <f t="shared" si="172"/>
        <v>-1</v>
      </c>
      <c r="BW247" s="40">
        <f t="shared" si="173"/>
        <v>0</v>
      </c>
      <c r="BX247" s="40">
        <f t="shared" si="174"/>
        <v>5</v>
      </c>
      <c r="BY247" s="38">
        <f t="shared" si="175"/>
        <v>6</v>
      </c>
      <c r="BZ247" s="37"/>
      <c r="CA247" s="37"/>
      <c r="CB247" s="37"/>
      <c r="CC247" s="37"/>
      <c r="CD247" s="37"/>
      <c r="CE247" s="37"/>
      <c r="CF247" s="37"/>
      <c r="CG247" s="37"/>
      <c r="CH247" s="37">
        <f t="shared" si="176"/>
        <v>0</v>
      </c>
      <c r="CI247" s="38">
        <f t="shared" si="177"/>
        <v>0</v>
      </c>
      <c r="CJ247" s="38">
        <f t="shared" si="178"/>
        <v>13.600000000000001</v>
      </c>
      <c r="CR247" s="38">
        <f t="shared" si="179"/>
        <v>0.5820623774394937</v>
      </c>
      <c r="CS247" s="39">
        <f t="shared" si="180"/>
        <v>-10</v>
      </c>
    </row>
    <row r="248" spans="1:97" ht="12.75">
      <c r="A248" s="4" t="s">
        <v>189</v>
      </c>
      <c r="B248" s="4" t="s">
        <v>3</v>
      </c>
      <c r="C248" s="5" t="s">
        <v>482</v>
      </c>
      <c r="D248" s="4" t="s">
        <v>484</v>
      </c>
      <c r="E248" s="4" t="s">
        <v>8</v>
      </c>
      <c r="F248" s="4" t="s">
        <v>480</v>
      </c>
      <c r="G248">
        <v>6.3</v>
      </c>
      <c r="I248">
        <v>3.6</v>
      </c>
      <c r="J248">
        <v>0.7</v>
      </c>
      <c r="K248">
        <v>6.7</v>
      </c>
      <c r="L248">
        <v>10</v>
      </c>
      <c r="M248">
        <v>8.3</v>
      </c>
      <c r="N248">
        <v>14.6</v>
      </c>
      <c r="O248">
        <v>9.7</v>
      </c>
      <c r="P248">
        <v>8.6</v>
      </c>
      <c r="Q248">
        <v>13.7</v>
      </c>
      <c r="R248">
        <v>13.6</v>
      </c>
      <c r="S248">
        <v>18.8</v>
      </c>
      <c r="T248">
        <v>21.4</v>
      </c>
      <c r="U248">
        <v>20.9</v>
      </c>
      <c r="V248">
        <v>19.2</v>
      </c>
      <c r="W248">
        <v>15.8</v>
      </c>
      <c r="X248">
        <v>16.3</v>
      </c>
      <c r="Y248">
        <v>15.9</v>
      </c>
      <c r="Z248">
        <v>8.7</v>
      </c>
      <c r="AA248">
        <v>7.6</v>
      </c>
      <c r="AC248" s="38">
        <f t="shared" si="136"/>
        <v>1</v>
      </c>
      <c r="AD248" s="38">
        <f t="shared" si="137"/>
        <v>12.321052631578947</v>
      </c>
      <c r="AE248" s="38"/>
      <c r="AF248" s="38">
        <f t="shared" si="138"/>
        <v>0</v>
      </c>
      <c r="AG248" s="38">
        <f t="shared" si="139"/>
        <v>0</v>
      </c>
      <c r="AH248" s="38">
        <f t="shared" si="140"/>
        <v>0</v>
      </c>
      <c r="AI248" s="38">
        <f t="shared" si="141"/>
        <v>0</v>
      </c>
      <c r="AJ248" s="38"/>
      <c r="AK248" s="38">
        <f t="shared" si="142"/>
        <v>0</v>
      </c>
      <c r="AL248" s="38">
        <f t="shared" si="143"/>
        <v>0</v>
      </c>
      <c r="AM248" s="38">
        <f t="shared" si="144"/>
        <v>0</v>
      </c>
      <c r="AN248" s="38">
        <f t="shared" si="145"/>
        <v>0</v>
      </c>
      <c r="AO248" s="38"/>
      <c r="AP248" s="38">
        <f t="shared" si="146"/>
        <v>0</v>
      </c>
      <c r="AQ248" s="38">
        <f t="shared" si="147"/>
        <v>0</v>
      </c>
      <c r="AR248" s="38">
        <f t="shared" si="148"/>
        <v>0</v>
      </c>
      <c r="AS248" s="38">
        <f t="shared" si="149"/>
        <v>0</v>
      </c>
      <c r="AT248" s="38">
        <f t="shared" si="150"/>
        <v>0</v>
      </c>
      <c r="AU248" s="38"/>
      <c r="AV248" s="38">
        <f t="shared" si="151"/>
        <v>1</v>
      </c>
      <c r="AW248" s="38">
        <f t="shared" si="152"/>
        <v>1</v>
      </c>
      <c r="AX248" s="38">
        <f t="shared" si="153"/>
        <v>1</v>
      </c>
      <c r="AY248" s="38">
        <f t="shared" si="154"/>
        <v>1</v>
      </c>
      <c r="AZ248" s="38">
        <f t="shared" si="155"/>
        <v>0</v>
      </c>
      <c r="BA248" s="38">
        <f t="shared" si="156"/>
        <v>0</v>
      </c>
      <c r="BB248" s="38">
        <f t="shared" si="157"/>
        <v>0</v>
      </c>
      <c r="BC248" s="38">
        <f t="shared" si="158"/>
        <v>0</v>
      </c>
      <c r="BD248" s="38">
        <f t="shared" si="159"/>
        <v>4</v>
      </c>
      <c r="BE248" s="38"/>
      <c r="BF248" s="38"/>
      <c r="BG248" s="39">
        <f t="shared" si="160"/>
        <v>0.5656140350877193</v>
      </c>
      <c r="BH248" s="39">
        <f t="shared" si="161"/>
        <v>0.2964278116103965</v>
      </c>
      <c r="BI248" s="39">
        <f t="shared" si="162"/>
        <v>0.5444518450794308</v>
      </c>
      <c r="BJ248" s="38"/>
      <c r="BK248" s="38"/>
      <c r="BL248" s="38"/>
      <c r="BM248" s="38">
        <f t="shared" si="163"/>
        <v>-2</v>
      </c>
      <c r="BN248" s="38">
        <f t="shared" si="164"/>
        <v>0</v>
      </c>
      <c r="BO248" s="38">
        <f t="shared" si="165"/>
        <v>0</v>
      </c>
      <c r="BP248" s="38">
        <f t="shared" si="166"/>
        <v>0</v>
      </c>
      <c r="BQ248" s="38">
        <f t="shared" si="167"/>
        <v>0</v>
      </c>
      <c r="BR248" s="38">
        <f t="shared" si="168"/>
        <v>0</v>
      </c>
      <c r="BS248" s="38">
        <f t="shared" si="169"/>
        <v>0</v>
      </c>
      <c r="BT248" s="38">
        <f t="shared" si="170"/>
        <v>0</v>
      </c>
      <c r="BU248" s="38">
        <f t="shared" si="171"/>
        <v>4</v>
      </c>
      <c r="BV248" s="40">
        <f t="shared" si="172"/>
        <v>2.5</v>
      </c>
      <c r="BW248" s="40">
        <f t="shared" si="173"/>
        <v>5</v>
      </c>
      <c r="BX248" s="40">
        <f t="shared" si="174"/>
        <v>10</v>
      </c>
      <c r="BY248" s="38">
        <f t="shared" si="175"/>
        <v>19.5</v>
      </c>
      <c r="BZ248" s="37"/>
      <c r="CA248" s="37"/>
      <c r="CB248" s="37"/>
      <c r="CC248" s="37"/>
      <c r="CD248" s="37"/>
      <c r="CE248" s="37"/>
      <c r="CF248" s="37"/>
      <c r="CG248" s="37"/>
      <c r="CH248" s="37">
        <f t="shared" si="176"/>
        <v>0</v>
      </c>
      <c r="CI248" s="38">
        <f t="shared" si="177"/>
        <v>0</v>
      </c>
      <c r="CJ248" s="38">
        <f t="shared" si="178"/>
        <v>8.149999999999999</v>
      </c>
      <c r="CR248" s="38">
        <f t="shared" si="179"/>
        <v>0.21677839112012834</v>
      </c>
      <c r="CS248" s="39">
        <f t="shared" si="180"/>
        <v>-10</v>
      </c>
    </row>
    <row r="249" spans="1:97" ht="12.75">
      <c r="A249" s="4" t="s">
        <v>189</v>
      </c>
      <c r="B249" s="4" t="s">
        <v>3</v>
      </c>
      <c r="C249" s="5" t="s">
        <v>441</v>
      </c>
      <c r="D249" s="4" t="s">
        <v>440</v>
      </c>
      <c r="E249" s="4" t="s">
        <v>8</v>
      </c>
      <c r="F249" s="4" t="s">
        <v>401</v>
      </c>
      <c r="G249">
        <v>6.3</v>
      </c>
      <c r="W249">
        <v>3.8</v>
      </c>
      <c r="X249">
        <v>13.5</v>
      </c>
      <c r="Y249">
        <v>14.6</v>
      </c>
      <c r="Z249">
        <v>11.8</v>
      </c>
      <c r="AA249">
        <v>14.8</v>
      </c>
      <c r="AC249" s="38">
        <f t="shared" si="136"/>
        <v>15</v>
      </c>
      <c r="AD249" s="38">
        <f t="shared" si="137"/>
        <v>11.7</v>
      </c>
      <c r="AE249" s="38"/>
      <c r="AF249" s="38">
        <f t="shared" si="138"/>
        <v>0</v>
      </c>
      <c r="AG249" s="38">
        <f t="shared" si="139"/>
        <v>0</v>
      </c>
      <c r="AH249" s="38">
        <f t="shared" si="140"/>
        <v>0</v>
      </c>
      <c r="AI249" s="38">
        <f t="shared" si="141"/>
        <v>0</v>
      </c>
      <c r="AJ249" s="38"/>
      <c r="AK249" s="38">
        <f t="shared" si="142"/>
        <v>0</v>
      </c>
      <c r="AL249" s="38">
        <f t="shared" si="143"/>
        <v>0</v>
      </c>
      <c r="AM249" s="38">
        <f t="shared" si="144"/>
        <v>0</v>
      </c>
      <c r="AN249" s="38">
        <f t="shared" si="145"/>
        <v>0</v>
      </c>
      <c r="AO249" s="38"/>
      <c r="AP249" s="38">
        <f t="shared" si="146"/>
        <v>0</v>
      </c>
      <c r="AQ249" s="38">
        <f t="shared" si="147"/>
        <v>0</v>
      </c>
      <c r="AR249" s="38">
        <f t="shared" si="148"/>
        <v>1</v>
      </c>
      <c r="AS249" s="38">
        <f t="shared" si="149"/>
        <v>0</v>
      </c>
      <c r="AT249" s="38">
        <f t="shared" si="150"/>
        <v>0</v>
      </c>
      <c r="AU249" s="38"/>
      <c r="AV249" s="38">
        <f t="shared" si="151"/>
      </c>
      <c r="AW249" s="38">
        <f t="shared" si="152"/>
      </c>
      <c r="AX249" s="38">
        <f t="shared" si="153"/>
      </c>
      <c r="AY249" s="38">
        <f t="shared" si="154"/>
      </c>
      <c r="AZ249" s="38">
        <f t="shared" si="155"/>
        <v>1</v>
      </c>
      <c r="BA249" s="38">
        <f t="shared" si="156"/>
        <v>1</v>
      </c>
      <c r="BB249" s="38">
        <f t="shared" si="157"/>
        <v>1</v>
      </c>
      <c r="BC249" s="38">
        <f t="shared" si="158"/>
        <v>1</v>
      </c>
      <c r="BD249" s="38">
        <f t="shared" si="159"/>
        <v>4</v>
      </c>
      <c r="BE249" s="38"/>
      <c r="BF249" s="38"/>
      <c r="BG249" s="39">
        <f t="shared" si="160"/>
        <v>2.0300000000000002</v>
      </c>
      <c r="BH249" s="39">
        <f t="shared" si="161"/>
        <v>0.4924593690248565</v>
      </c>
      <c r="BI249" s="39">
        <f t="shared" si="162"/>
        <v>0.7017544934126582</v>
      </c>
      <c r="BJ249" s="38"/>
      <c r="BK249" s="38"/>
      <c r="BL249" s="38"/>
      <c r="BM249" s="38">
        <f t="shared" si="163"/>
        <v>-30</v>
      </c>
      <c r="BN249" s="38">
        <f t="shared" si="164"/>
        <v>0</v>
      </c>
      <c r="BO249" s="38">
        <f t="shared" si="165"/>
        <v>0</v>
      </c>
      <c r="BP249" s="38">
        <f t="shared" si="166"/>
        <v>0</v>
      </c>
      <c r="BQ249" s="38">
        <f t="shared" si="167"/>
        <v>0</v>
      </c>
      <c r="BR249" s="38">
        <f t="shared" si="168"/>
        <v>1</v>
      </c>
      <c r="BS249" s="38">
        <f t="shared" si="169"/>
        <v>0</v>
      </c>
      <c r="BT249" s="38">
        <f t="shared" si="170"/>
        <v>0</v>
      </c>
      <c r="BU249" s="38">
        <f t="shared" si="171"/>
        <v>4</v>
      </c>
      <c r="BV249" s="40">
        <f t="shared" si="172"/>
        <v>0</v>
      </c>
      <c r="BW249" s="40">
        <f t="shared" si="173"/>
        <v>5</v>
      </c>
      <c r="BX249" s="40">
        <f t="shared" si="174"/>
        <v>15</v>
      </c>
      <c r="BY249" s="38">
        <f t="shared" si="175"/>
        <v>-5</v>
      </c>
      <c r="BZ249" s="37"/>
      <c r="CA249" s="37"/>
      <c r="CB249" s="37"/>
      <c r="CC249" s="37"/>
      <c r="CD249" s="37"/>
      <c r="CE249" s="37"/>
      <c r="CF249" s="37"/>
      <c r="CG249" s="37"/>
      <c r="CH249" s="37">
        <f t="shared" si="176"/>
        <v>1</v>
      </c>
      <c r="CI249" s="38">
        <f t="shared" si="177"/>
        <v>1</v>
      </c>
      <c r="CJ249" s="38">
        <f t="shared" si="178"/>
        <v>13.3</v>
      </c>
      <c r="CR249" s="38">
        <f t="shared" si="179"/>
        <v>0.7017544934126582</v>
      </c>
      <c r="CS249" s="39">
        <f t="shared" si="180"/>
        <v>-10</v>
      </c>
    </row>
    <row r="250" spans="1:97" ht="12.75">
      <c r="A250" s="4" t="s">
        <v>189</v>
      </c>
      <c r="B250" s="4" t="s">
        <v>3</v>
      </c>
      <c r="C250" s="6" t="s">
        <v>200</v>
      </c>
      <c r="D250" s="7" t="s">
        <v>201</v>
      </c>
      <c r="E250" s="4" t="s">
        <v>8</v>
      </c>
      <c r="F250" s="4"/>
      <c r="G250">
        <v>6.3</v>
      </c>
      <c r="H250">
        <v>10.2</v>
      </c>
      <c r="I250">
        <v>13.2</v>
      </c>
      <c r="J250">
        <v>10.1</v>
      </c>
      <c r="K250">
        <v>5.2</v>
      </c>
      <c r="L250">
        <v>9.7</v>
      </c>
      <c r="M250">
        <v>8.7</v>
      </c>
      <c r="N250">
        <v>8.6</v>
      </c>
      <c r="O250">
        <v>12.5</v>
      </c>
      <c r="P250">
        <v>6.3</v>
      </c>
      <c r="Q250">
        <v>9.3</v>
      </c>
      <c r="R250">
        <v>10.8</v>
      </c>
      <c r="S250">
        <v>10.6</v>
      </c>
      <c r="T250">
        <v>13.3</v>
      </c>
      <c r="U250">
        <v>15.2</v>
      </c>
      <c r="V250">
        <v>13.5</v>
      </c>
      <c r="W250">
        <v>17.4</v>
      </c>
      <c r="X250">
        <v>17.2</v>
      </c>
      <c r="Y250">
        <v>23</v>
      </c>
      <c r="Z250">
        <v>24.5</v>
      </c>
      <c r="AA250">
        <v>31.8</v>
      </c>
      <c r="AC250" s="38">
        <f t="shared" si="136"/>
        <v>0</v>
      </c>
      <c r="AD250" s="38">
        <f t="shared" si="137"/>
        <v>13.554999999999998</v>
      </c>
      <c r="AE250" s="38"/>
      <c r="AF250" s="38">
        <f t="shared" si="138"/>
        <v>15</v>
      </c>
      <c r="AG250" s="38">
        <f t="shared" si="139"/>
        <v>15</v>
      </c>
      <c r="AH250" s="38">
        <f t="shared" si="140"/>
        <v>15</v>
      </c>
      <c r="AI250" s="38">
        <f t="shared" si="141"/>
        <v>45</v>
      </c>
      <c r="AJ250" s="38"/>
      <c r="AK250" s="38">
        <f t="shared" si="142"/>
        <v>1</v>
      </c>
      <c r="AL250" s="38">
        <f t="shared" si="143"/>
        <v>1</v>
      </c>
      <c r="AM250" s="38">
        <f t="shared" si="144"/>
        <v>2.5</v>
      </c>
      <c r="AN250" s="38">
        <f t="shared" si="145"/>
        <v>4.5</v>
      </c>
      <c r="AO250" s="38"/>
      <c r="AP250" s="38">
        <f t="shared" si="146"/>
        <v>1</v>
      </c>
      <c r="AQ250" s="38">
        <f t="shared" si="147"/>
        <v>1</v>
      </c>
      <c r="AR250" s="38">
        <f t="shared" si="148"/>
        <v>1</v>
      </c>
      <c r="AS250" s="38">
        <f t="shared" si="149"/>
        <v>1</v>
      </c>
      <c r="AT250" s="38">
        <f t="shared" si="150"/>
        <v>1</v>
      </c>
      <c r="AU250" s="38"/>
      <c r="AV250" s="38">
        <f t="shared" si="151"/>
        <v>0</v>
      </c>
      <c r="AW250" s="38">
        <f t="shared" si="152"/>
        <v>1</v>
      </c>
      <c r="AX250" s="38">
        <f t="shared" si="153"/>
        <v>1</v>
      </c>
      <c r="AY250" s="38">
        <f t="shared" si="154"/>
        <v>1</v>
      </c>
      <c r="AZ250" s="38">
        <f t="shared" si="155"/>
        <v>1</v>
      </c>
      <c r="BA250" s="38">
        <f t="shared" si="156"/>
        <v>1</v>
      </c>
      <c r="BB250" s="38">
        <f t="shared" si="157"/>
        <v>1</v>
      </c>
      <c r="BC250" s="38">
        <f t="shared" si="158"/>
        <v>1</v>
      </c>
      <c r="BD250" s="38">
        <f t="shared" si="159"/>
        <v>7</v>
      </c>
      <c r="BE250" s="38"/>
      <c r="BF250" s="38"/>
      <c r="BG250" s="39">
        <f t="shared" si="160"/>
        <v>0.8605263157894737</v>
      </c>
      <c r="BH250" s="39">
        <f t="shared" si="161"/>
        <v>0.6027300590880844</v>
      </c>
      <c r="BI250" s="39">
        <f t="shared" si="162"/>
        <v>0.7763569147551173</v>
      </c>
      <c r="BJ250" s="38"/>
      <c r="BK250" s="38"/>
      <c r="BL250" s="38"/>
      <c r="BM250" s="38">
        <f t="shared" si="163"/>
        <v>0</v>
      </c>
      <c r="BN250" s="38">
        <f t="shared" si="164"/>
        <v>45</v>
      </c>
      <c r="BO250" s="38">
        <f t="shared" si="165"/>
        <v>4.5</v>
      </c>
      <c r="BP250" s="38">
        <f t="shared" si="166"/>
        <v>1</v>
      </c>
      <c r="BQ250" s="38">
        <f t="shared" si="167"/>
        <v>1</v>
      </c>
      <c r="BR250" s="38">
        <f t="shared" si="168"/>
        <v>1</v>
      </c>
      <c r="BS250" s="38">
        <f t="shared" si="169"/>
        <v>1</v>
      </c>
      <c r="BT250" s="38">
        <f t="shared" si="170"/>
        <v>1</v>
      </c>
      <c r="BU250" s="38">
        <f t="shared" si="171"/>
        <v>7</v>
      </c>
      <c r="BV250" s="40">
        <f t="shared" si="172"/>
        <v>5</v>
      </c>
      <c r="BW250" s="40">
        <f t="shared" si="173"/>
        <v>7.5</v>
      </c>
      <c r="BX250" s="40">
        <f t="shared" si="174"/>
        <v>15</v>
      </c>
      <c r="BY250" s="38">
        <f t="shared" si="175"/>
        <v>89</v>
      </c>
      <c r="BZ250" s="37"/>
      <c r="CA250" s="37"/>
      <c r="CB250" s="37" t="s">
        <v>620</v>
      </c>
      <c r="CC250" s="37" t="s">
        <v>620</v>
      </c>
      <c r="CD250" s="37" t="s">
        <v>620</v>
      </c>
      <c r="CE250" s="37"/>
      <c r="CF250" s="37"/>
      <c r="CG250" s="37"/>
      <c r="CH250" s="37">
        <f t="shared" si="176"/>
        <v>1</v>
      </c>
      <c r="CI250" s="38">
        <f t="shared" si="177"/>
        <v>1</v>
      </c>
      <c r="CJ250" s="38">
        <f t="shared" si="178"/>
        <v>28.15</v>
      </c>
      <c r="CR250" s="38">
        <f t="shared" si="179"/>
        <v>0.8679626371337292</v>
      </c>
      <c r="CS250" s="39">
        <f t="shared" si="180"/>
        <v>0.09160572237861198</v>
      </c>
    </row>
    <row r="251" spans="1:97" ht="12.75">
      <c r="A251" s="4" t="s">
        <v>189</v>
      </c>
      <c r="B251" s="4" t="s">
        <v>3</v>
      </c>
      <c r="C251" s="6" t="s">
        <v>214</v>
      </c>
      <c r="D251" s="7" t="s">
        <v>215</v>
      </c>
      <c r="E251" s="4" t="s">
        <v>8</v>
      </c>
      <c r="F251" s="4"/>
      <c r="G251">
        <v>6.3</v>
      </c>
      <c r="H251">
        <v>10.6</v>
      </c>
      <c r="I251">
        <v>4.7</v>
      </c>
      <c r="J251">
        <v>4.4</v>
      </c>
      <c r="K251">
        <v>0.5</v>
      </c>
      <c r="L251">
        <v>8.8</v>
      </c>
      <c r="M251">
        <v>4.5</v>
      </c>
      <c r="N251">
        <v>6.4</v>
      </c>
      <c r="O251">
        <v>8.7</v>
      </c>
      <c r="P251">
        <v>7.2</v>
      </c>
      <c r="Q251">
        <v>12.8</v>
      </c>
      <c r="R251">
        <v>14.2</v>
      </c>
      <c r="S251">
        <v>15.6</v>
      </c>
      <c r="T251">
        <v>16.7</v>
      </c>
      <c r="U251">
        <v>19</v>
      </c>
      <c r="V251">
        <v>17.5</v>
      </c>
      <c r="W251">
        <v>18.4</v>
      </c>
      <c r="X251">
        <v>17.8</v>
      </c>
      <c r="Y251">
        <v>17.8</v>
      </c>
      <c r="Z251">
        <v>18.5</v>
      </c>
      <c r="AA251">
        <v>23.2</v>
      </c>
      <c r="AC251" s="38">
        <f t="shared" si="136"/>
        <v>0</v>
      </c>
      <c r="AD251" s="38">
        <f t="shared" si="137"/>
        <v>12.365</v>
      </c>
      <c r="AE251" s="38"/>
      <c r="AF251" s="38">
        <f t="shared" si="138"/>
        <v>5</v>
      </c>
      <c r="AG251" s="38">
        <f t="shared" si="139"/>
        <v>5</v>
      </c>
      <c r="AH251" s="38">
        <f t="shared" si="140"/>
        <v>15</v>
      </c>
      <c r="AI251" s="38">
        <f t="shared" si="141"/>
        <v>25</v>
      </c>
      <c r="AJ251" s="38"/>
      <c r="AK251" s="38">
        <f t="shared" si="142"/>
        <v>0</v>
      </c>
      <c r="AL251" s="38">
        <f t="shared" si="143"/>
        <v>0</v>
      </c>
      <c r="AM251" s="38">
        <f t="shared" si="144"/>
        <v>1</v>
      </c>
      <c r="AN251" s="38">
        <f t="shared" si="145"/>
        <v>1</v>
      </c>
      <c r="AO251" s="38"/>
      <c r="AP251" s="38">
        <f t="shared" si="146"/>
        <v>1</v>
      </c>
      <c r="AQ251" s="38">
        <f t="shared" si="147"/>
        <v>1</v>
      </c>
      <c r="AR251" s="38">
        <f t="shared" si="148"/>
        <v>1</v>
      </c>
      <c r="AS251" s="38">
        <f t="shared" si="149"/>
        <v>0</v>
      </c>
      <c r="AT251" s="38">
        <f t="shared" si="150"/>
        <v>0</v>
      </c>
      <c r="AU251" s="38"/>
      <c r="AV251" s="38">
        <f t="shared" si="151"/>
        <v>0</v>
      </c>
      <c r="AW251" s="38">
        <f t="shared" si="152"/>
        <v>1</v>
      </c>
      <c r="AX251" s="38">
        <f t="shared" si="153"/>
        <v>1</v>
      </c>
      <c r="AY251" s="38">
        <f t="shared" si="154"/>
        <v>1</v>
      </c>
      <c r="AZ251" s="38">
        <f t="shared" si="155"/>
        <v>1</v>
      </c>
      <c r="BA251" s="38">
        <f t="shared" si="156"/>
        <v>1</v>
      </c>
      <c r="BB251" s="38">
        <f t="shared" si="157"/>
        <v>1</v>
      </c>
      <c r="BC251" s="38">
        <f t="shared" si="158"/>
        <v>1</v>
      </c>
      <c r="BD251" s="38">
        <f t="shared" si="159"/>
        <v>7</v>
      </c>
      <c r="BE251" s="38"/>
      <c r="BF251" s="38"/>
      <c r="BG251" s="39">
        <f t="shared" si="160"/>
        <v>0.9603759398496242</v>
      </c>
      <c r="BH251" s="39">
        <f t="shared" si="161"/>
        <v>0.7964623330590724</v>
      </c>
      <c r="BI251" s="39">
        <f t="shared" si="162"/>
        <v>0.8924473839163138</v>
      </c>
      <c r="BJ251" s="38"/>
      <c r="BK251" s="38"/>
      <c r="BL251" s="38"/>
      <c r="BM251" s="38">
        <f t="shared" si="163"/>
        <v>0</v>
      </c>
      <c r="BN251" s="38">
        <f t="shared" si="164"/>
        <v>25</v>
      </c>
      <c r="BO251" s="38">
        <f t="shared" si="165"/>
        <v>1</v>
      </c>
      <c r="BP251" s="38">
        <f t="shared" si="166"/>
        <v>1</v>
      </c>
      <c r="BQ251" s="38">
        <f t="shared" si="167"/>
        <v>1</v>
      </c>
      <c r="BR251" s="38">
        <f t="shared" si="168"/>
        <v>1</v>
      </c>
      <c r="BS251" s="38">
        <f t="shared" si="169"/>
        <v>0</v>
      </c>
      <c r="BT251" s="38">
        <f t="shared" si="170"/>
        <v>0</v>
      </c>
      <c r="BU251" s="38">
        <f t="shared" si="171"/>
        <v>7</v>
      </c>
      <c r="BV251" s="40">
        <f t="shared" si="172"/>
        <v>5</v>
      </c>
      <c r="BW251" s="40">
        <f t="shared" si="173"/>
        <v>10</v>
      </c>
      <c r="BX251" s="40">
        <f t="shared" si="174"/>
        <v>25</v>
      </c>
      <c r="BY251" s="38">
        <f t="shared" si="175"/>
        <v>76</v>
      </c>
      <c r="BZ251" s="37"/>
      <c r="CA251" s="37"/>
      <c r="CB251" s="37"/>
      <c r="CC251" s="37" t="s">
        <v>620</v>
      </c>
      <c r="CD251" s="37" t="s">
        <v>620</v>
      </c>
      <c r="CE251" s="37"/>
      <c r="CF251" s="37"/>
      <c r="CG251" s="37"/>
      <c r="CH251" s="37">
        <f t="shared" si="176"/>
        <v>1</v>
      </c>
      <c r="CI251" s="38">
        <f t="shared" si="177"/>
        <v>1</v>
      </c>
      <c r="CJ251" s="38">
        <f t="shared" si="178"/>
        <v>20.85</v>
      </c>
      <c r="CR251" s="38">
        <f t="shared" si="179"/>
        <v>0.9233074170788635</v>
      </c>
      <c r="CS251" s="39">
        <f t="shared" si="180"/>
        <v>0.030860033162549705</v>
      </c>
    </row>
    <row r="252" spans="1:97" ht="12.75">
      <c r="A252" s="4" t="s">
        <v>189</v>
      </c>
      <c r="B252" s="4" t="s">
        <v>3</v>
      </c>
      <c r="C252" s="6" t="s">
        <v>214</v>
      </c>
      <c r="D252" s="7" t="s">
        <v>215</v>
      </c>
      <c r="E252" s="4" t="s">
        <v>49</v>
      </c>
      <c r="F252" s="4"/>
      <c r="G252">
        <v>6.3</v>
      </c>
      <c r="H252">
        <v>10.9</v>
      </c>
      <c r="I252">
        <v>16</v>
      </c>
      <c r="J252">
        <v>9.5</v>
      </c>
      <c r="K252">
        <v>6.7</v>
      </c>
      <c r="L252">
        <v>10</v>
      </c>
      <c r="M252">
        <v>6.7</v>
      </c>
      <c r="N252">
        <v>10.5</v>
      </c>
      <c r="O252">
        <v>11.6</v>
      </c>
      <c r="P252">
        <v>13.2</v>
      </c>
      <c r="Q252">
        <v>12.1</v>
      </c>
      <c r="R252">
        <v>11.9</v>
      </c>
      <c r="S252">
        <v>11.7</v>
      </c>
      <c r="T252">
        <v>13.7</v>
      </c>
      <c r="U252">
        <v>13.1</v>
      </c>
      <c r="V252">
        <v>14.8</v>
      </c>
      <c r="W252">
        <v>16.6</v>
      </c>
      <c r="X252">
        <v>19.5</v>
      </c>
      <c r="Y252">
        <v>16.6</v>
      </c>
      <c r="Z252">
        <v>16.8</v>
      </c>
      <c r="AA252">
        <v>21.8</v>
      </c>
      <c r="AC252" s="38">
        <f t="shared" si="136"/>
        <v>0</v>
      </c>
      <c r="AD252" s="38">
        <f t="shared" si="137"/>
        <v>13.184999999999999</v>
      </c>
      <c r="AE252" s="38"/>
      <c r="AF252" s="38">
        <f t="shared" si="138"/>
        <v>0</v>
      </c>
      <c r="AG252" s="38">
        <f t="shared" si="139"/>
        <v>0</v>
      </c>
      <c r="AH252" s="38">
        <f t="shared" si="140"/>
        <v>10</v>
      </c>
      <c r="AI252" s="38">
        <f t="shared" si="141"/>
        <v>10</v>
      </c>
      <c r="AJ252" s="38"/>
      <c r="AK252" s="38">
        <f t="shared" si="142"/>
        <v>0</v>
      </c>
      <c r="AL252" s="38">
        <f t="shared" si="143"/>
        <v>0</v>
      </c>
      <c r="AM252" s="38">
        <f t="shared" si="144"/>
        <v>1</v>
      </c>
      <c r="AN252" s="38">
        <f t="shared" si="145"/>
        <v>1</v>
      </c>
      <c r="AO252" s="38"/>
      <c r="AP252" s="38">
        <f t="shared" si="146"/>
        <v>1</v>
      </c>
      <c r="AQ252" s="38">
        <f t="shared" si="147"/>
        <v>1</v>
      </c>
      <c r="AR252" s="38">
        <f t="shared" si="148"/>
        <v>1</v>
      </c>
      <c r="AS252" s="38">
        <f t="shared" si="149"/>
        <v>0</v>
      </c>
      <c r="AT252" s="38">
        <f t="shared" si="150"/>
        <v>0</v>
      </c>
      <c r="AU252" s="38"/>
      <c r="AV252" s="38">
        <f t="shared" si="151"/>
        <v>0</v>
      </c>
      <c r="AW252" s="38">
        <f t="shared" si="152"/>
        <v>1</v>
      </c>
      <c r="AX252" s="38">
        <f t="shared" si="153"/>
        <v>1</v>
      </c>
      <c r="AY252" s="38">
        <f t="shared" si="154"/>
        <v>1</v>
      </c>
      <c r="AZ252" s="38">
        <f t="shared" si="155"/>
        <v>1</v>
      </c>
      <c r="BA252" s="38">
        <f t="shared" si="156"/>
        <v>1</v>
      </c>
      <c r="BB252" s="38">
        <f t="shared" si="157"/>
        <v>1</v>
      </c>
      <c r="BC252" s="38">
        <f t="shared" si="158"/>
        <v>1</v>
      </c>
      <c r="BD252" s="38">
        <f t="shared" si="159"/>
        <v>7</v>
      </c>
      <c r="BE252" s="38"/>
      <c r="BF252" s="38"/>
      <c r="BG252" s="39">
        <f t="shared" si="160"/>
        <v>0.4985714285714286</v>
      </c>
      <c r="BH252" s="39">
        <f t="shared" si="161"/>
        <v>0.5717682892330211</v>
      </c>
      <c r="BI252" s="39">
        <f t="shared" si="162"/>
        <v>0.7561536148382954</v>
      </c>
      <c r="BJ252" s="38"/>
      <c r="BK252" s="38"/>
      <c r="BL252" s="38"/>
      <c r="BM252" s="38">
        <f t="shared" si="163"/>
        <v>0</v>
      </c>
      <c r="BN252" s="38">
        <f t="shared" si="164"/>
        <v>10</v>
      </c>
      <c r="BO252" s="38">
        <f t="shared" si="165"/>
        <v>1</v>
      </c>
      <c r="BP252" s="38">
        <f t="shared" si="166"/>
        <v>1</v>
      </c>
      <c r="BQ252" s="38">
        <f t="shared" si="167"/>
        <v>1</v>
      </c>
      <c r="BR252" s="38">
        <f t="shared" si="168"/>
        <v>1</v>
      </c>
      <c r="BS252" s="38">
        <f t="shared" si="169"/>
        <v>0</v>
      </c>
      <c r="BT252" s="38">
        <f t="shared" si="170"/>
        <v>0</v>
      </c>
      <c r="BU252" s="38">
        <f t="shared" si="171"/>
        <v>7</v>
      </c>
      <c r="BV252" s="40">
        <f t="shared" si="172"/>
        <v>-1</v>
      </c>
      <c r="BW252" s="40">
        <f t="shared" si="173"/>
        <v>7.5</v>
      </c>
      <c r="BX252" s="40">
        <f t="shared" si="174"/>
        <v>15</v>
      </c>
      <c r="BY252" s="38">
        <f t="shared" si="175"/>
        <v>42.5</v>
      </c>
      <c r="BZ252" s="37"/>
      <c r="CA252" s="37"/>
      <c r="CB252" s="37"/>
      <c r="CC252" s="37"/>
      <c r="CD252" s="37"/>
      <c r="CE252" s="37"/>
      <c r="CF252" s="37"/>
      <c r="CG252" s="37"/>
      <c r="CH252" s="37">
        <f t="shared" si="176"/>
        <v>1</v>
      </c>
      <c r="CI252" s="38">
        <f t="shared" si="177"/>
        <v>1</v>
      </c>
      <c r="CJ252" s="38">
        <f t="shared" si="178"/>
        <v>19.3</v>
      </c>
      <c r="CR252" s="38">
        <f t="shared" si="179"/>
        <v>0.9060729128505182</v>
      </c>
      <c r="CS252" s="39">
        <f t="shared" si="180"/>
        <v>0.1499192980122228</v>
      </c>
    </row>
    <row r="253" spans="1:97" ht="12.75">
      <c r="A253" s="4" t="s">
        <v>189</v>
      </c>
      <c r="B253" s="4" t="s">
        <v>3</v>
      </c>
      <c r="C253" s="5" t="s">
        <v>439</v>
      </c>
      <c r="D253" s="4" t="s">
        <v>438</v>
      </c>
      <c r="E253" s="4" t="s">
        <v>8</v>
      </c>
      <c r="F253" s="4" t="s">
        <v>401</v>
      </c>
      <c r="G253">
        <v>6.3</v>
      </c>
      <c r="W253">
        <v>3.8</v>
      </c>
      <c r="X253">
        <v>13.3</v>
      </c>
      <c r="Y253">
        <v>11.3</v>
      </c>
      <c r="Z253">
        <v>14.6</v>
      </c>
      <c r="AA253">
        <v>10.6</v>
      </c>
      <c r="AC253" s="38">
        <f t="shared" si="136"/>
        <v>15</v>
      </c>
      <c r="AD253" s="38">
        <f t="shared" si="137"/>
        <v>10.72</v>
      </c>
      <c r="AE253" s="38"/>
      <c r="AF253" s="38">
        <f t="shared" si="138"/>
        <v>0</v>
      </c>
      <c r="AG253" s="38">
        <f t="shared" si="139"/>
        <v>0</v>
      </c>
      <c r="AH253" s="38">
        <f t="shared" si="140"/>
        <v>0</v>
      </c>
      <c r="AI253" s="38">
        <f t="shared" si="141"/>
        <v>0</v>
      </c>
      <c r="AJ253" s="38"/>
      <c r="AK253" s="38">
        <f t="shared" si="142"/>
        <v>0</v>
      </c>
      <c r="AL253" s="38">
        <f t="shared" si="143"/>
        <v>0</v>
      </c>
      <c r="AM253" s="38">
        <f t="shared" si="144"/>
        <v>0</v>
      </c>
      <c r="AN253" s="38">
        <f t="shared" si="145"/>
        <v>0</v>
      </c>
      <c r="AO253" s="38"/>
      <c r="AP253" s="38">
        <f t="shared" si="146"/>
        <v>0</v>
      </c>
      <c r="AQ253" s="38">
        <f t="shared" si="147"/>
        <v>0</v>
      </c>
      <c r="AR253" s="38">
        <f t="shared" si="148"/>
        <v>0</v>
      </c>
      <c r="AS253" s="38">
        <f t="shared" si="149"/>
        <v>0</v>
      </c>
      <c r="AT253" s="38">
        <f t="shared" si="150"/>
        <v>0</v>
      </c>
      <c r="AU253" s="38"/>
      <c r="AV253" s="38">
        <f t="shared" si="151"/>
      </c>
      <c r="AW253" s="38">
        <f t="shared" si="152"/>
      </c>
      <c r="AX253" s="38">
        <f t="shared" si="153"/>
      </c>
      <c r="AY253" s="38">
        <f t="shared" si="154"/>
      </c>
      <c r="AZ253" s="38">
        <f t="shared" si="155"/>
        <v>1</v>
      </c>
      <c r="BA253" s="38">
        <f t="shared" si="156"/>
        <v>1</v>
      </c>
      <c r="BB253" s="38">
        <f t="shared" si="157"/>
        <v>0</v>
      </c>
      <c r="BC253" s="38">
        <f t="shared" si="158"/>
        <v>0</v>
      </c>
      <c r="BD253" s="38">
        <f t="shared" si="159"/>
        <v>2</v>
      </c>
      <c r="BE253" s="38"/>
      <c r="BF253" s="38"/>
      <c r="BG253" s="39">
        <f t="shared" si="160"/>
        <v>1.4899999999999998</v>
      </c>
      <c r="BH253" s="39">
        <f t="shared" si="161"/>
        <v>0.31739292045519507</v>
      </c>
      <c r="BI253" s="39">
        <f t="shared" si="162"/>
        <v>0.5633763577353909</v>
      </c>
      <c r="BJ253" s="38"/>
      <c r="BK253" s="38"/>
      <c r="BL253" s="38"/>
      <c r="BM253" s="38">
        <f t="shared" si="163"/>
        <v>-30</v>
      </c>
      <c r="BN253" s="38">
        <f t="shared" si="164"/>
        <v>0</v>
      </c>
      <c r="BO253" s="38">
        <f t="shared" si="165"/>
        <v>0</v>
      </c>
      <c r="BP253" s="38">
        <f t="shared" si="166"/>
        <v>0</v>
      </c>
      <c r="BQ253" s="38">
        <f t="shared" si="167"/>
        <v>0</v>
      </c>
      <c r="BR253" s="38">
        <f t="shared" si="168"/>
        <v>0</v>
      </c>
      <c r="BS253" s="38">
        <f t="shared" si="169"/>
        <v>0</v>
      </c>
      <c r="BT253" s="38">
        <f t="shared" si="170"/>
        <v>0</v>
      </c>
      <c r="BU253" s="38">
        <f t="shared" si="171"/>
        <v>2</v>
      </c>
      <c r="BV253" s="40">
        <f t="shared" si="172"/>
        <v>0</v>
      </c>
      <c r="BW253" s="40">
        <f t="shared" si="173"/>
        <v>5</v>
      </c>
      <c r="BX253" s="40">
        <f t="shared" si="174"/>
        <v>10</v>
      </c>
      <c r="BY253" s="38">
        <f t="shared" si="175"/>
        <v>-13</v>
      </c>
      <c r="BZ253" s="37"/>
      <c r="CA253" s="37"/>
      <c r="CB253" s="37"/>
      <c r="CC253" s="37"/>
      <c r="CD253" s="37"/>
      <c r="CE253" s="37"/>
      <c r="CF253" s="37"/>
      <c r="CG253" s="37"/>
      <c r="CH253" s="37">
        <f t="shared" si="176"/>
        <v>1</v>
      </c>
      <c r="CI253" s="38">
        <f t="shared" si="177"/>
        <v>0</v>
      </c>
      <c r="CJ253" s="38">
        <f t="shared" si="178"/>
        <v>12.6</v>
      </c>
      <c r="CR253" s="38">
        <f t="shared" si="179"/>
        <v>0.5633763577353909</v>
      </c>
      <c r="CS253" s="39">
        <f t="shared" si="180"/>
        <v>-10</v>
      </c>
    </row>
    <row r="254" spans="1:97" ht="12.75">
      <c r="A254" s="4" t="s">
        <v>189</v>
      </c>
      <c r="B254" s="4" t="s">
        <v>3</v>
      </c>
      <c r="C254" s="5" t="s">
        <v>437</v>
      </c>
      <c r="D254" s="4" t="s">
        <v>436</v>
      </c>
      <c r="E254" s="4" t="s">
        <v>8</v>
      </c>
      <c r="F254" s="4" t="s">
        <v>401</v>
      </c>
      <c r="G254">
        <v>6.3</v>
      </c>
      <c r="H254">
        <v>13.6</v>
      </c>
      <c r="I254">
        <v>1.7</v>
      </c>
      <c r="J254">
        <v>5.5</v>
      </c>
      <c r="K254">
        <v>8.8</v>
      </c>
      <c r="L254">
        <v>12.6</v>
      </c>
      <c r="M254">
        <v>8.8</v>
      </c>
      <c r="N254">
        <v>9.1</v>
      </c>
      <c r="O254">
        <v>11.5</v>
      </c>
      <c r="P254">
        <v>10.5</v>
      </c>
      <c r="Q254">
        <v>11.9</v>
      </c>
      <c r="R254">
        <v>15.2</v>
      </c>
      <c r="S254">
        <v>13.2</v>
      </c>
      <c r="T254">
        <v>13</v>
      </c>
      <c r="U254">
        <v>17.2</v>
      </c>
      <c r="V254">
        <v>16.8</v>
      </c>
      <c r="W254">
        <v>17.7</v>
      </c>
      <c r="X254">
        <v>22.4</v>
      </c>
      <c r="Y254">
        <v>18.1</v>
      </c>
      <c r="Z254">
        <v>22.6</v>
      </c>
      <c r="AA254">
        <v>21.5</v>
      </c>
      <c r="AC254" s="38">
        <f t="shared" si="136"/>
        <v>0</v>
      </c>
      <c r="AD254" s="38">
        <f t="shared" si="137"/>
        <v>13.584999999999999</v>
      </c>
      <c r="AE254" s="38"/>
      <c r="AF254" s="38">
        <f t="shared" si="138"/>
        <v>5</v>
      </c>
      <c r="AG254" s="38">
        <f t="shared" si="139"/>
        <v>10</v>
      </c>
      <c r="AH254" s="38">
        <f t="shared" si="140"/>
        <v>10</v>
      </c>
      <c r="AI254" s="38">
        <f t="shared" si="141"/>
        <v>25</v>
      </c>
      <c r="AJ254" s="38"/>
      <c r="AK254" s="38">
        <f t="shared" si="142"/>
        <v>0</v>
      </c>
      <c r="AL254" s="38">
        <f t="shared" si="143"/>
        <v>1</v>
      </c>
      <c r="AM254" s="38">
        <f t="shared" si="144"/>
        <v>1</v>
      </c>
      <c r="AN254" s="38">
        <f t="shared" si="145"/>
        <v>2</v>
      </c>
      <c r="AO254" s="38"/>
      <c r="AP254" s="38">
        <f t="shared" si="146"/>
        <v>1</v>
      </c>
      <c r="AQ254" s="38">
        <f t="shared" si="147"/>
        <v>1</v>
      </c>
      <c r="AR254" s="38">
        <f t="shared" si="148"/>
        <v>0</v>
      </c>
      <c r="AS254" s="38">
        <f t="shared" si="149"/>
        <v>0</v>
      </c>
      <c r="AT254" s="38">
        <f t="shared" si="150"/>
        <v>0</v>
      </c>
      <c r="AU254" s="38"/>
      <c r="AV254" s="38">
        <f t="shared" si="151"/>
        <v>1</v>
      </c>
      <c r="AW254" s="38">
        <f t="shared" si="152"/>
        <v>1</v>
      </c>
      <c r="AX254" s="38">
        <f t="shared" si="153"/>
        <v>1</v>
      </c>
      <c r="AY254" s="38">
        <f t="shared" si="154"/>
        <v>1</v>
      </c>
      <c r="AZ254" s="38">
        <f t="shared" si="155"/>
        <v>1</v>
      </c>
      <c r="BA254" s="38">
        <f t="shared" si="156"/>
        <v>1</v>
      </c>
      <c r="BB254" s="38">
        <f t="shared" si="157"/>
        <v>1</v>
      </c>
      <c r="BC254" s="38">
        <f t="shared" si="158"/>
        <v>0</v>
      </c>
      <c r="BD254" s="38">
        <f t="shared" si="159"/>
        <v>7</v>
      </c>
      <c r="BE254" s="38"/>
      <c r="BF254" s="38"/>
      <c r="BG254" s="39">
        <f t="shared" si="160"/>
        <v>0.8081954887218046</v>
      </c>
      <c r="BH254" s="39">
        <f t="shared" si="161"/>
        <v>0.7545697228824577</v>
      </c>
      <c r="BI254" s="39">
        <f t="shared" si="162"/>
        <v>0.8686597279041188</v>
      </c>
      <c r="BJ254" s="38"/>
      <c r="BK254" s="38"/>
      <c r="BL254" s="38"/>
      <c r="BM254" s="38">
        <f t="shared" si="163"/>
        <v>0</v>
      </c>
      <c r="BN254" s="38">
        <f t="shared" si="164"/>
        <v>25</v>
      </c>
      <c r="BO254" s="38">
        <f t="shared" si="165"/>
        <v>2</v>
      </c>
      <c r="BP254" s="38">
        <f t="shared" si="166"/>
        <v>1</v>
      </c>
      <c r="BQ254" s="38">
        <f t="shared" si="167"/>
        <v>1</v>
      </c>
      <c r="BR254" s="38">
        <f t="shared" si="168"/>
        <v>0</v>
      </c>
      <c r="BS254" s="38">
        <f t="shared" si="169"/>
        <v>0</v>
      </c>
      <c r="BT254" s="38">
        <f t="shared" si="170"/>
        <v>0</v>
      </c>
      <c r="BU254" s="38">
        <f t="shared" si="171"/>
        <v>7</v>
      </c>
      <c r="BV254" s="40">
        <f t="shared" si="172"/>
        <v>5</v>
      </c>
      <c r="BW254" s="40">
        <f t="shared" si="173"/>
        <v>10</v>
      </c>
      <c r="BX254" s="40">
        <f t="shared" si="174"/>
        <v>25</v>
      </c>
      <c r="BY254" s="38">
        <f t="shared" si="175"/>
        <v>76</v>
      </c>
      <c r="BZ254" s="37"/>
      <c r="CA254" s="37"/>
      <c r="CB254" s="37"/>
      <c r="CC254" s="37" t="s">
        <v>620</v>
      </c>
      <c r="CD254" s="37" t="s">
        <v>620</v>
      </c>
      <c r="CE254" s="37"/>
      <c r="CF254" s="37"/>
      <c r="CG254" s="37"/>
      <c r="CH254" s="37">
        <f t="shared" si="176"/>
        <v>1</v>
      </c>
      <c r="CI254" s="38">
        <f t="shared" si="177"/>
        <v>1</v>
      </c>
      <c r="CJ254" s="38">
        <f t="shared" si="178"/>
        <v>22.05</v>
      </c>
      <c r="CR254" s="38">
        <f t="shared" si="179"/>
        <v>0.9128738048584547</v>
      </c>
      <c r="CS254" s="39">
        <f t="shared" si="180"/>
        <v>0.04421407695433588</v>
      </c>
    </row>
    <row r="255" spans="1:97" ht="12.75">
      <c r="A255" s="4" t="s">
        <v>189</v>
      </c>
      <c r="B255" s="4" t="s">
        <v>3</v>
      </c>
      <c r="C255" s="5" t="s">
        <v>443</v>
      </c>
      <c r="D255" s="4" t="s">
        <v>442</v>
      </c>
      <c r="E255" s="4" t="s">
        <v>8</v>
      </c>
      <c r="F255" s="4" t="s">
        <v>401</v>
      </c>
      <c r="G255">
        <v>6.3</v>
      </c>
      <c r="H255">
        <v>14.9</v>
      </c>
      <c r="I255">
        <v>12.2</v>
      </c>
      <c r="J255">
        <v>12.7</v>
      </c>
      <c r="K255">
        <v>14.5</v>
      </c>
      <c r="L255">
        <v>12.8</v>
      </c>
      <c r="M255">
        <v>13.2</v>
      </c>
      <c r="N255">
        <v>15.2</v>
      </c>
      <c r="O255">
        <v>15.3</v>
      </c>
      <c r="P255">
        <v>10.1</v>
      </c>
      <c r="Q255">
        <v>14.4</v>
      </c>
      <c r="R255">
        <v>13.1</v>
      </c>
      <c r="S255">
        <v>15.9</v>
      </c>
      <c r="T255">
        <v>15.8</v>
      </c>
      <c r="U255">
        <v>18.1</v>
      </c>
      <c r="V255">
        <v>16.1</v>
      </c>
      <c r="W255">
        <v>16.3</v>
      </c>
      <c r="X255">
        <v>14.3</v>
      </c>
      <c r="Y255">
        <v>13.5</v>
      </c>
      <c r="Z255">
        <v>9.3</v>
      </c>
      <c r="AA255">
        <v>1.7</v>
      </c>
      <c r="AC255" s="38">
        <f t="shared" si="136"/>
        <v>0</v>
      </c>
      <c r="AD255" s="38">
        <f t="shared" si="137"/>
        <v>13.469999999999999</v>
      </c>
      <c r="AE255" s="38"/>
      <c r="AF255" s="38">
        <f t="shared" si="138"/>
        <v>0</v>
      </c>
      <c r="AG255" s="38">
        <f t="shared" si="139"/>
        <v>0</v>
      </c>
      <c r="AH255" s="38">
        <f t="shared" si="140"/>
        <v>0</v>
      </c>
      <c r="AI255" s="38">
        <f t="shared" si="141"/>
        <v>0</v>
      </c>
      <c r="AJ255" s="38"/>
      <c r="AK255" s="38">
        <f t="shared" si="142"/>
        <v>0</v>
      </c>
      <c r="AL255" s="38">
        <f t="shared" si="143"/>
        <v>0</v>
      </c>
      <c r="AM255" s="38">
        <f t="shared" si="144"/>
        <v>0</v>
      </c>
      <c r="AN255" s="38">
        <f t="shared" si="145"/>
        <v>0</v>
      </c>
      <c r="AO255" s="38"/>
      <c r="AP255" s="38">
        <f t="shared" si="146"/>
        <v>0</v>
      </c>
      <c r="AQ255" s="38">
        <f t="shared" si="147"/>
        <v>0</v>
      </c>
      <c r="AR255" s="38">
        <f t="shared" si="148"/>
        <v>0</v>
      </c>
      <c r="AS255" s="38">
        <f t="shared" si="149"/>
        <v>0</v>
      </c>
      <c r="AT255" s="38">
        <f t="shared" si="150"/>
        <v>0</v>
      </c>
      <c r="AU255" s="38"/>
      <c r="AV255" s="38">
        <f t="shared" si="151"/>
        <v>1</v>
      </c>
      <c r="AW255" s="38">
        <f t="shared" si="152"/>
        <v>0</v>
      </c>
      <c r="AX255" s="38">
        <f t="shared" si="153"/>
        <v>1</v>
      </c>
      <c r="AY255" s="38">
        <f t="shared" si="154"/>
        <v>1</v>
      </c>
      <c r="AZ255" s="38">
        <f t="shared" si="155"/>
        <v>0</v>
      </c>
      <c r="BA255" s="38">
        <f t="shared" si="156"/>
        <v>0</v>
      </c>
      <c r="BB255" s="38">
        <f t="shared" si="157"/>
        <v>0</v>
      </c>
      <c r="BC255" s="38">
        <f t="shared" si="158"/>
        <v>0</v>
      </c>
      <c r="BD255" s="38">
        <f t="shared" si="159"/>
        <v>3</v>
      </c>
      <c r="BE255" s="38"/>
      <c r="BF255" s="38"/>
      <c r="BG255" s="39">
        <f t="shared" si="160"/>
        <v>-0.14075187969924807</v>
      </c>
      <c r="BH255" s="39">
        <f t="shared" si="161"/>
        <v>0.057569746549364226</v>
      </c>
      <c r="BI255" s="39">
        <f t="shared" si="162"/>
        <v>-0.23993696369956052</v>
      </c>
      <c r="BJ255" s="38"/>
      <c r="BK255" s="38"/>
      <c r="BL255" s="38"/>
      <c r="BM255" s="38">
        <f t="shared" si="163"/>
        <v>0</v>
      </c>
      <c r="BN255" s="38">
        <f t="shared" si="164"/>
        <v>0</v>
      </c>
      <c r="BO255" s="38">
        <f t="shared" si="165"/>
        <v>0</v>
      </c>
      <c r="BP255" s="38">
        <f t="shared" si="166"/>
        <v>0</v>
      </c>
      <c r="BQ255" s="38">
        <f t="shared" si="167"/>
        <v>0</v>
      </c>
      <c r="BR255" s="38">
        <f t="shared" si="168"/>
        <v>0</v>
      </c>
      <c r="BS255" s="38">
        <f t="shared" si="169"/>
        <v>0</v>
      </c>
      <c r="BT255" s="38">
        <f t="shared" si="170"/>
        <v>0</v>
      </c>
      <c r="BU255" s="38">
        <f t="shared" si="171"/>
        <v>3</v>
      </c>
      <c r="BV255" s="40">
        <f t="shared" si="172"/>
        <v>-10</v>
      </c>
      <c r="BW255" s="40">
        <f t="shared" si="173"/>
        <v>0</v>
      </c>
      <c r="BX255" s="40">
        <f t="shared" si="174"/>
        <v>-10</v>
      </c>
      <c r="BY255" s="38">
        <f t="shared" si="175"/>
        <v>-17</v>
      </c>
      <c r="BZ255" s="37"/>
      <c r="CA255" s="37"/>
      <c r="CB255" s="37"/>
      <c r="CC255" s="37"/>
      <c r="CD255" s="37"/>
      <c r="CE255" s="37"/>
      <c r="CF255" s="37"/>
      <c r="CG255" s="37"/>
      <c r="CH255" s="37">
        <f t="shared" si="176"/>
        <v>0</v>
      </c>
      <c r="CI255" s="38">
        <f t="shared" si="177"/>
        <v>0</v>
      </c>
      <c r="CJ255" s="38">
        <f t="shared" si="178"/>
        <v>5.5</v>
      </c>
      <c r="CR255" s="38">
        <f t="shared" si="179"/>
        <v>-0.32302555257906423</v>
      </c>
      <c r="CS255" s="39">
        <f t="shared" si="180"/>
        <v>-10</v>
      </c>
    </row>
    <row r="256" spans="1:97" ht="12.75">
      <c r="A256" s="4" t="s">
        <v>189</v>
      </c>
      <c r="B256" s="4" t="s">
        <v>3</v>
      </c>
      <c r="C256" s="5" t="s">
        <v>496</v>
      </c>
      <c r="D256" s="4" t="s">
        <v>396</v>
      </c>
      <c r="E256" s="4" t="s">
        <v>8</v>
      </c>
      <c r="F256" s="4"/>
      <c r="G256">
        <v>6.3</v>
      </c>
      <c r="H256">
        <v>13.3</v>
      </c>
      <c r="I256">
        <v>18.7</v>
      </c>
      <c r="J256">
        <v>15.1</v>
      </c>
      <c r="K256">
        <v>12.7</v>
      </c>
      <c r="L256">
        <v>9</v>
      </c>
      <c r="M256">
        <v>14.8</v>
      </c>
      <c r="N256">
        <v>12</v>
      </c>
      <c r="O256">
        <v>15</v>
      </c>
      <c r="P256">
        <v>13.4</v>
      </c>
      <c r="Q256">
        <v>10.2</v>
      </c>
      <c r="R256">
        <v>12.5</v>
      </c>
      <c r="S256">
        <v>13.4</v>
      </c>
      <c r="T256">
        <v>14.3</v>
      </c>
      <c r="U256">
        <v>11</v>
      </c>
      <c r="V256">
        <v>14.4</v>
      </c>
      <c r="W256">
        <v>10.3</v>
      </c>
      <c r="X256">
        <v>14.8</v>
      </c>
      <c r="Y256">
        <v>14.8</v>
      </c>
      <c r="Z256">
        <v>15.6</v>
      </c>
      <c r="AA256">
        <v>25.9</v>
      </c>
      <c r="AC256" s="38">
        <f t="shared" si="136"/>
        <v>0</v>
      </c>
      <c r="AD256" s="38">
        <f t="shared" si="137"/>
        <v>14.060000000000002</v>
      </c>
      <c r="AE256" s="38"/>
      <c r="AF256" s="38">
        <f t="shared" si="138"/>
        <v>0</v>
      </c>
      <c r="AG256" s="38">
        <f t="shared" si="139"/>
        <v>0</v>
      </c>
      <c r="AH256" s="38">
        <f t="shared" si="140"/>
        <v>15</v>
      </c>
      <c r="AI256" s="38">
        <f t="shared" si="141"/>
        <v>15</v>
      </c>
      <c r="AJ256" s="38"/>
      <c r="AK256" s="38">
        <f t="shared" si="142"/>
        <v>0</v>
      </c>
      <c r="AL256" s="38">
        <f t="shared" si="143"/>
        <v>0</v>
      </c>
      <c r="AM256" s="38">
        <f t="shared" si="144"/>
        <v>1</v>
      </c>
      <c r="AN256" s="38">
        <f t="shared" si="145"/>
        <v>1</v>
      </c>
      <c r="AO256" s="38"/>
      <c r="AP256" s="38">
        <f t="shared" si="146"/>
        <v>1</v>
      </c>
      <c r="AQ256" s="38">
        <f t="shared" si="147"/>
        <v>1</v>
      </c>
      <c r="AR256" s="38">
        <f t="shared" si="148"/>
        <v>1</v>
      </c>
      <c r="AS256" s="38">
        <f t="shared" si="149"/>
        <v>0</v>
      </c>
      <c r="AT256" s="38">
        <f t="shared" si="150"/>
        <v>0</v>
      </c>
      <c r="AU256" s="38"/>
      <c r="AV256" s="38">
        <f t="shared" si="151"/>
        <v>0</v>
      </c>
      <c r="AW256" s="38">
        <f t="shared" si="152"/>
        <v>1</v>
      </c>
      <c r="AX256" s="38">
        <f t="shared" si="153"/>
        <v>0</v>
      </c>
      <c r="AY256" s="38">
        <f t="shared" si="154"/>
        <v>0</v>
      </c>
      <c r="AZ256" s="38">
        <f t="shared" si="155"/>
        <v>1</v>
      </c>
      <c r="BA256" s="38">
        <f t="shared" si="156"/>
        <v>1</v>
      </c>
      <c r="BB256" s="38">
        <f t="shared" si="157"/>
        <v>1</v>
      </c>
      <c r="BC256" s="38">
        <f t="shared" si="158"/>
        <v>1</v>
      </c>
      <c r="BD256" s="38">
        <f t="shared" si="159"/>
        <v>5</v>
      </c>
      <c r="BE256" s="38"/>
      <c r="BF256" s="38"/>
      <c r="BG256" s="39">
        <f t="shared" si="160"/>
        <v>0.1593984962406015</v>
      </c>
      <c r="BH256" s="39">
        <f t="shared" si="161"/>
        <v>0.06986305696761501</v>
      </c>
      <c r="BI256" s="39">
        <f t="shared" si="162"/>
        <v>0.2643162064036464</v>
      </c>
      <c r="BJ256" s="38"/>
      <c r="BK256" s="38"/>
      <c r="BL256" s="38"/>
      <c r="BM256" s="38">
        <f t="shared" si="163"/>
        <v>0</v>
      </c>
      <c r="BN256" s="38">
        <f t="shared" si="164"/>
        <v>15</v>
      </c>
      <c r="BO256" s="38">
        <f t="shared" si="165"/>
        <v>1</v>
      </c>
      <c r="BP256" s="38">
        <f t="shared" si="166"/>
        <v>1</v>
      </c>
      <c r="BQ256" s="38">
        <f t="shared" si="167"/>
        <v>1</v>
      </c>
      <c r="BR256" s="38">
        <f t="shared" si="168"/>
        <v>1</v>
      </c>
      <c r="BS256" s="38">
        <f t="shared" si="169"/>
        <v>0</v>
      </c>
      <c r="BT256" s="38">
        <f t="shared" si="170"/>
        <v>0</v>
      </c>
      <c r="BU256" s="38">
        <f t="shared" si="171"/>
        <v>5</v>
      </c>
      <c r="BV256" s="40">
        <f t="shared" si="172"/>
        <v>-1</v>
      </c>
      <c r="BW256" s="40">
        <f t="shared" si="173"/>
        <v>0</v>
      </c>
      <c r="BX256" s="40">
        <f t="shared" si="174"/>
        <v>5</v>
      </c>
      <c r="BY256" s="38">
        <f t="shared" si="175"/>
        <v>28</v>
      </c>
      <c r="BZ256" s="37"/>
      <c r="CA256" s="37"/>
      <c r="CB256" s="37"/>
      <c r="CC256" s="37"/>
      <c r="CD256" s="37"/>
      <c r="CE256" s="37"/>
      <c r="CF256" s="37"/>
      <c r="CG256" s="37"/>
      <c r="CH256" s="37">
        <f t="shared" si="176"/>
        <v>1</v>
      </c>
      <c r="CI256" s="38">
        <f t="shared" si="177"/>
        <v>1</v>
      </c>
      <c r="CJ256" s="38">
        <f t="shared" si="178"/>
        <v>20.75</v>
      </c>
      <c r="CR256" s="38">
        <f t="shared" si="179"/>
        <v>0.5324543810352784</v>
      </c>
      <c r="CS256" s="39">
        <f t="shared" si="180"/>
        <v>-10</v>
      </c>
    </row>
    <row r="257" spans="1:97" ht="12.75">
      <c r="A257" s="4" t="s">
        <v>189</v>
      </c>
      <c r="B257" s="4" t="s">
        <v>3</v>
      </c>
      <c r="C257" s="5" t="s">
        <v>495</v>
      </c>
      <c r="D257" s="4" t="s">
        <v>395</v>
      </c>
      <c r="E257" s="4" t="s">
        <v>8</v>
      </c>
      <c r="F257" s="4"/>
      <c r="G257">
        <v>6.3</v>
      </c>
      <c r="H257">
        <v>12.7</v>
      </c>
      <c r="I257">
        <v>16.3</v>
      </c>
      <c r="J257">
        <v>10.8</v>
      </c>
      <c r="K257">
        <v>10.9</v>
      </c>
      <c r="L257">
        <v>12.1</v>
      </c>
      <c r="M257">
        <v>12.7</v>
      </c>
      <c r="N257">
        <v>12.5</v>
      </c>
      <c r="O257">
        <v>13.6</v>
      </c>
      <c r="P257">
        <v>12.7</v>
      </c>
      <c r="Q257">
        <v>11.2</v>
      </c>
      <c r="R257">
        <v>11.4</v>
      </c>
      <c r="S257">
        <v>12.4</v>
      </c>
      <c r="T257">
        <v>12.7</v>
      </c>
      <c r="U257">
        <v>12.6</v>
      </c>
      <c r="V257">
        <v>14</v>
      </c>
      <c r="W257">
        <v>14.5</v>
      </c>
      <c r="X257">
        <v>15</v>
      </c>
      <c r="Y257">
        <v>16.5</v>
      </c>
      <c r="Z257">
        <v>20.9</v>
      </c>
      <c r="AA257">
        <v>20.2</v>
      </c>
      <c r="AC257" s="38">
        <f t="shared" si="136"/>
        <v>0</v>
      </c>
      <c r="AD257" s="38">
        <f t="shared" si="137"/>
        <v>13.785</v>
      </c>
      <c r="AE257" s="38"/>
      <c r="AF257" s="38">
        <f t="shared" si="138"/>
        <v>0</v>
      </c>
      <c r="AG257" s="38">
        <f t="shared" si="139"/>
        <v>10</v>
      </c>
      <c r="AH257" s="38">
        <f t="shared" si="140"/>
        <v>10</v>
      </c>
      <c r="AI257" s="38">
        <f t="shared" si="141"/>
        <v>20</v>
      </c>
      <c r="AJ257" s="38"/>
      <c r="AK257" s="38">
        <f t="shared" si="142"/>
        <v>0</v>
      </c>
      <c r="AL257" s="38">
        <f t="shared" si="143"/>
        <v>1</v>
      </c>
      <c r="AM257" s="38">
        <f t="shared" si="144"/>
        <v>0</v>
      </c>
      <c r="AN257" s="38">
        <f t="shared" si="145"/>
        <v>1</v>
      </c>
      <c r="AO257" s="38"/>
      <c r="AP257" s="38">
        <f t="shared" si="146"/>
        <v>1</v>
      </c>
      <c r="AQ257" s="38">
        <f t="shared" si="147"/>
        <v>1</v>
      </c>
      <c r="AR257" s="38">
        <f t="shared" si="148"/>
        <v>0</v>
      </c>
      <c r="AS257" s="38">
        <f t="shared" si="149"/>
        <v>0</v>
      </c>
      <c r="AT257" s="38">
        <f t="shared" si="150"/>
        <v>0</v>
      </c>
      <c r="AU257" s="38"/>
      <c r="AV257" s="38">
        <f t="shared" si="151"/>
        <v>0</v>
      </c>
      <c r="AW257" s="38">
        <f t="shared" si="152"/>
        <v>1</v>
      </c>
      <c r="AX257" s="38">
        <f t="shared" si="153"/>
        <v>0</v>
      </c>
      <c r="AY257" s="38">
        <f t="shared" si="154"/>
        <v>1</v>
      </c>
      <c r="AZ257" s="38">
        <f t="shared" si="155"/>
        <v>1</v>
      </c>
      <c r="BA257" s="38">
        <f t="shared" si="156"/>
        <v>1</v>
      </c>
      <c r="BB257" s="38">
        <f t="shared" si="157"/>
        <v>1</v>
      </c>
      <c r="BC257" s="38">
        <f t="shared" si="158"/>
        <v>0</v>
      </c>
      <c r="BD257" s="38">
        <f t="shared" si="159"/>
        <v>5</v>
      </c>
      <c r="BE257" s="38"/>
      <c r="BF257" s="38"/>
      <c r="BG257" s="39">
        <f t="shared" si="160"/>
        <v>0.2955639097744361</v>
      </c>
      <c r="BH257" s="39">
        <f t="shared" si="161"/>
        <v>0.3881528239050776</v>
      </c>
      <c r="BI257" s="39">
        <f t="shared" si="162"/>
        <v>0.6230191200156522</v>
      </c>
      <c r="BJ257" s="38"/>
      <c r="BK257" s="38"/>
      <c r="BL257" s="38"/>
      <c r="BM257" s="38">
        <f t="shared" si="163"/>
        <v>0</v>
      </c>
      <c r="BN257" s="38">
        <f t="shared" si="164"/>
        <v>20</v>
      </c>
      <c r="BO257" s="38">
        <f t="shared" si="165"/>
        <v>1</v>
      </c>
      <c r="BP257" s="38">
        <f t="shared" si="166"/>
        <v>1</v>
      </c>
      <c r="BQ257" s="38">
        <f t="shared" si="167"/>
        <v>1</v>
      </c>
      <c r="BR257" s="38">
        <f t="shared" si="168"/>
        <v>0</v>
      </c>
      <c r="BS257" s="38">
        <f t="shared" si="169"/>
        <v>0</v>
      </c>
      <c r="BT257" s="38">
        <f t="shared" si="170"/>
        <v>0</v>
      </c>
      <c r="BU257" s="38">
        <f t="shared" si="171"/>
        <v>5</v>
      </c>
      <c r="BV257" s="40">
        <f t="shared" si="172"/>
        <v>-1</v>
      </c>
      <c r="BW257" s="40">
        <f t="shared" si="173"/>
        <v>5</v>
      </c>
      <c r="BX257" s="40">
        <f t="shared" si="174"/>
        <v>10</v>
      </c>
      <c r="BY257" s="38">
        <f t="shared" si="175"/>
        <v>42</v>
      </c>
      <c r="BZ257" s="37"/>
      <c r="CA257" s="37"/>
      <c r="CB257" s="37"/>
      <c r="CC257" s="37"/>
      <c r="CD257" s="37" t="s">
        <v>620</v>
      </c>
      <c r="CE257" s="37"/>
      <c r="CF257" s="37"/>
      <c r="CG257" s="37"/>
      <c r="CH257" s="37">
        <f t="shared" si="176"/>
        <v>1</v>
      </c>
      <c r="CI257" s="38">
        <f t="shared" si="177"/>
        <v>1</v>
      </c>
      <c r="CJ257" s="38">
        <f t="shared" si="178"/>
        <v>20.549999999999997</v>
      </c>
      <c r="CR257" s="38">
        <f t="shared" si="179"/>
        <v>0.7684865898827026</v>
      </c>
      <c r="CS257" s="39">
        <f t="shared" si="180"/>
        <v>-10</v>
      </c>
    </row>
    <row r="258" spans="1:97" ht="12.75">
      <c r="A258" s="4" t="s">
        <v>189</v>
      </c>
      <c r="B258" s="4" t="s">
        <v>3</v>
      </c>
      <c r="C258" s="5" t="s">
        <v>494</v>
      </c>
      <c r="D258" s="4" t="s">
        <v>394</v>
      </c>
      <c r="E258" s="4" t="s">
        <v>8</v>
      </c>
      <c r="F258" s="4"/>
      <c r="G258">
        <v>6.3</v>
      </c>
      <c r="H258">
        <v>10.2</v>
      </c>
      <c r="I258">
        <v>7.3</v>
      </c>
      <c r="J258">
        <v>0.4</v>
      </c>
      <c r="K258">
        <v>9</v>
      </c>
      <c r="L258">
        <v>9</v>
      </c>
      <c r="M258">
        <v>7.3</v>
      </c>
      <c r="N258">
        <v>10.8</v>
      </c>
      <c r="O258">
        <v>12.1</v>
      </c>
      <c r="P258">
        <v>10.5</v>
      </c>
      <c r="Q258">
        <v>11.2</v>
      </c>
      <c r="R258">
        <v>10.9</v>
      </c>
      <c r="S258">
        <v>12.9</v>
      </c>
      <c r="T258">
        <v>12.2</v>
      </c>
      <c r="U258">
        <v>16.4</v>
      </c>
      <c r="V258">
        <v>14</v>
      </c>
      <c r="W258">
        <v>15.9</v>
      </c>
      <c r="X258">
        <v>18</v>
      </c>
      <c r="Y258">
        <v>21.1</v>
      </c>
      <c r="Z258">
        <v>21.3</v>
      </c>
      <c r="AA258">
        <v>27.1</v>
      </c>
      <c r="AC258" s="38">
        <f t="shared" si="136"/>
        <v>0</v>
      </c>
      <c r="AD258" s="38">
        <f t="shared" si="137"/>
        <v>12.88</v>
      </c>
      <c r="AE258" s="38"/>
      <c r="AF258" s="38">
        <f t="shared" si="138"/>
        <v>10</v>
      </c>
      <c r="AG258" s="38">
        <f t="shared" si="139"/>
        <v>10</v>
      </c>
      <c r="AH258" s="38">
        <f t="shared" si="140"/>
        <v>15</v>
      </c>
      <c r="AI258" s="38">
        <f t="shared" si="141"/>
        <v>35</v>
      </c>
      <c r="AJ258" s="38"/>
      <c r="AK258" s="38">
        <f t="shared" si="142"/>
        <v>1</v>
      </c>
      <c r="AL258" s="38">
        <f t="shared" si="143"/>
        <v>1</v>
      </c>
      <c r="AM258" s="38">
        <f t="shared" si="144"/>
        <v>2.5</v>
      </c>
      <c r="AN258" s="38">
        <f t="shared" si="145"/>
        <v>4.5</v>
      </c>
      <c r="AO258" s="38"/>
      <c r="AP258" s="38">
        <f t="shared" si="146"/>
        <v>1</v>
      </c>
      <c r="AQ258" s="38">
        <f t="shared" si="147"/>
        <v>1</v>
      </c>
      <c r="AR258" s="38">
        <f t="shared" si="148"/>
        <v>1</v>
      </c>
      <c r="AS258" s="38">
        <f t="shared" si="149"/>
        <v>1</v>
      </c>
      <c r="AT258" s="38">
        <f t="shared" si="150"/>
        <v>1</v>
      </c>
      <c r="AU258" s="38"/>
      <c r="AV258" s="38">
        <f t="shared" si="151"/>
        <v>1</v>
      </c>
      <c r="AW258" s="38">
        <f t="shared" si="152"/>
        <v>1</v>
      </c>
      <c r="AX258" s="38">
        <f t="shared" si="153"/>
        <v>1</v>
      </c>
      <c r="AY258" s="38">
        <f t="shared" si="154"/>
        <v>1</v>
      </c>
      <c r="AZ258" s="38">
        <f t="shared" si="155"/>
        <v>1</v>
      </c>
      <c r="BA258" s="38">
        <f t="shared" si="156"/>
        <v>1</v>
      </c>
      <c r="BB258" s="38">
        <f t="shared" si="157"/>
        <v>1</v>
      </c>
      <c r="BC258" s="38">
        <f t="shared" si="158"/>
        <v>1</v>
      </c>
      <c r="BD258" s="38">
        <f t="shared" si="159"/>
        <v>8</v>
      </c>
      <c r="BE258" s="38"/>
      <c r="BF258" s="38"/>
      <c r="BG258" s="39">
        <f t="shared" si="160"/>
        <v>0.879248120300752</v>
      </c>
      <c r="BH258" s="39">
        <f t="shared" si="161"/>
        <v>0.7756760634725813</v>
      </c>
      <c r="BI258" s="39">
        <f t="shared" si="162"/>
        <v>0.8807247376295169</v>
      </c>
      <c r="BJ258" s="38"/>
      <c r="BK258" s="38"/>
      <c r="BL258" s="38"/>
      <c r="BM258" s="38">
        <f t="shared" si="163"/>
        <v>0</v>
      </c>
      <c r="BN258" s="38">
        <f t="shared" si="164"/>
        <v>35</v>
      </c>
      <c r="BO258" s="38">
        <f t="shared" si="165"/>
        <v>4.5</v>
      </c>
      <c r="BP258" s="38">
        <f t="shared" si="166"/>
        <v>1</v>
      </c>
      <c r="BQ258" s="38">
        <f t="shared" si="167"/>
        <v>1</v>
      </c>
      <c r="BR258" s="38">
        <f t="shared" si="168"/>
        <v>1</v>
      </c>
      <c r="BS258" s="38">
        <f t="shared" si="169"/>
        <v>1</v>
      </c>
      <c r="BT258" s="38">
        <f t="shared" si="170"/>
        <v>1</v>
      </c>
      <c r="BU258" s="38">
        <f t="shared" si="171"/>
        <v>8</v>
      </c>
      <c r="BV258" s="40">
        <f t="shared" si="172"/>
        <v>5</v>
      </c>
      <c r="BW258" s="40">
        <f t="shared" si="173"/>
        <v>10</v>
      </c>
      <c r="BX258" s="40">
        <f t="shared" si="174"/>
        <v>25</v>
      </c>
      <c r="BY258" s="38">
        <f t="shared" si="175"/>
        <v>92.5</v>
      </c>
      <c r="BZ258" s="37"/>
      <c r="CA258" s="37" t="s">
        <v>620</v>
      </c>
      <c r="CB258" s="37" t="s">
        <v>620</v>
      </c>
      <c r="CC258" s="37" t="s">
        <v>620</v>
      </c>
      <c r="CD258" s="37" t="s">
        <v>620</v>
      </c>
      <c r="CE258" s="37"/>
      <c r="CF258" s="37"/>
      <c r="CG258" s="37"/>
      <c r="CH258" s="37">
        <f t="shared" si="176"/>
        <v>1</v>
      </c>
      <c r="CI258" s="38">
        <f t="shared" si="177"/>
        <v>1</v>
      </c>
      <c r="CJ258" s="38">
        <f t="shared" si="178"/>
        <v>24.200000000000003</v>
      </c>
      <c r="CR258" s="38">
        <f t="shared" si="179"/>
        <v>0.9142808247847691</v>
      </c>
      <c r="CS258" s="39">
        <f t="shared" si="180"/>
        <v>0.03355608715525227</v>
      </c>
    </row>
    <row r="259" spans="1:97" ht="12.75">
      <c r="A259" s="4" t="s">
        <v>189</v>
      </c>
      <c r="B259" s="4" t="s">
        <v>3</v>
      </c>
      <c r="C259" s="5" t="s">
        <v>497</v>
      </c>
      <c r="D259" s="4" t="s">
        <v>397</v>
      </c>
      <c r="E259" s="4" t="s">
        <v>8</v>
      </c>
      <c r="F259" s="4"/>
      <c r="G259">
        <v>6.3</v>
      </c>
      <c r="H259">
        <v>18.5</v>
      </c>
      <c r="I259">
        <v>15.8</v>
      </c>
      <c r="J259">
        <v>14.3</v>
      </c>
      <c r="K259">
        <v>11.9</v>
      </c>
      <c r="L259">
        <v>15.1</v>
      </c>
      <c r="M259">
        <v>12.8</v>
      </c>
      <c r="N259">
        <v>12.5</v>
      </c>
      <c r="O259">
        <v>12.4</v>
      </c>
      <c r="P259">
        <v>11.8</v>
      </c>
      <c r="Q259">
        <v>11.5</v>
      </c>
      <c r="R259">
        <v>10.9</v>
      </c>
      <c r="S259">
        <v>14.1</v>
      </c>
      <c r="T259">
        <v>14.8</v>
      </c>
      <c r="U259">
        <v>12.7</v>
      </c>
      <c r="V259">
        <v>14.9</v>
      </c>
      <c r="W259">
        <v>13.2</v>
      </c>
      <c r="X259">
        <v>15</v>
      </c>
      <c r="Y259">
        <v>15.1</v>
      </c>
      <c r="Z259">
        <v>15.2</v>
      </c>
      <c r="AA259">
        <v>17.5</v>
      </c>
      <c r="AC259" s="38">
        <f t="shared" si="136"/>
        <v>0</v>
      </c>
      <c r="AD259" s="38">
        <f t="shared" si="137"/>
        <v>14</v>
      </c>
      <c r="AE259" s="38"/>
      <c r="AF259" s="38">
        <f t="shared" si="138"/>
        <v>0</v>
      </c>
      <c r="AG259" s="38">
        <f t="shared" si="139"/>
        <v>0</v>
      </c>
      <c r="AH259" s="38">
        <f t="shared" si="140"/>
        <v>0</v>
      </c>
      <c r="AI259" s="38">
        <f t="shared" si="141"/>
        <v>0</v>
      </c>
      <c r="AJ259" s="38"/>
      <c r="AK259" s="38">
        <f t="shared" si="142"/>
        <v>0</v>
      </c>
      <c r="AL259" s="38">
        <f t="shared" si="143"/>
        <v>0</v>
      </c>
      <c r="AM259" s="38">
        <f t="shared" si="144"/>
        <v>0</v>
      </c>
      <c r="AN259" s="38">
        <f t="shared" si="145"/>
        <v>0</v>
      </c>
      <c r="AO259" s="38"/>
      <c r="AP259" s="38">
        <f t="shared" si="146"/>
        <v>0</v>
      </c>
      <c r="AQ259" s="38">
        <f t="shared" si="147"/>
        <v>0</v>
      </c>
      <c r="AR259" s="38">
        <f t="shared" si="148"/>
        <v>0</v>
      </c>
      <c r="AS259" s="38">
        <f t="shared" si="149"/>
        <v>0</v>
      </c>
      <c r="AT259" s="38">
        <f t="shared" si="150"/>
        <v>0</v>
      </c>
      <c r="AU259" s="38"/>
      <c r="AV259" s="38">
        <f t="shared" si="151"/>
        <v>0</v>
      </c>
      <c r="AW259" s="38">
        <f t="shared" si="152"/>
        <v>0</v>
      </c>
      <c r="AX259" s="38">
        <f t="shared" si="153"/>
        <v>1</v>
      </c>
      <c r="AY259" s="38">
        <f t="shared" si="154"/>
        <v>1</v>
      </c>
      <c r="AZ259" s="38">
        <f t="shared" si="155"/>
        <v>1</v>
      </c>
      <c r="BA259" s="38">
        <f t="shared" si="156"/>
        <v>1</v>
      </c>
      <c r="BB259" s="38">
        <f t="shared" si="157"/>
        <v>1</v>
      </c>
      <c r="BC259" s="38">
        <f t="shared" si="158"/>
        <v>0</v>
      </c>
      <c r="BD259" s="38">
        <f t="shared" si="159"/>
        <v>5</v>
      </c>
      <c r="BE259" s="38"/>
      <c r="BF259" s="38"/>
      <c r="BG259" s="39">
        <f t="shared" si="160"/>
        <v>0.030676691729323264</v>
      </c>
      <c r="BH259" s="39">
        <f t="shared" si="161"/>
        <v>0.008251641762634408</v>
      </c>
      <c r="BI259" s="39">
        <f t="shared" si="162"/>
        <v>0.09083854777920224</v>
      </c>
      <c r="BJ259" s="38"/>
      <c r="BK259" s="38"/>
      <c r="BL259" s="38"/>
      <c r="BM259" s="38">
        <f t="shared" si="163"/>
        <v>0</v>
      </c>
      <c r="BN259" s="38">
        <f t="shared" si="164"/>
        <v>0</v>
      </c>
      <c r="BO259" s="38">
        <f t="shared" si="165"/>
        <v>0</v>
      </c>
      <c r="BP259" s="38">
        <f t="shared" si="166"/>
        <v>0</v>
      </c>
      <c r="BQ259" s="38">
        <f t="shared" si="167"/>
        <v>0</v>
      </c>
      <c r="BR259" s="38">
        <f t="shared" si="168"/>
        <v>0</v>
      </c>
      <c r="BS259" s="38">
        <f t="shared" si="169"/>
        <v>0</v>
      </c>
      <c r="BT259" s="38">
        <f t="shared" si="170"/>
        <v>0</v>
      </c>
      <c r="BU259" s="38">
        <f t="shared" si="171"/>
        <v>5</v>
      </c>
      <c r="BV259" s="40">
        <f t="shared" si="172"/>
        <v>-1</v>
      </c>
      <c r="BW259" s="40">
        <f t="shared" si="173"/>
        <v>0</v>
      </c>
      <c r="BX259" s="40">
        <f t="shared" si="174"/>
        <v>0</v>
      </c>
      <c r="BY259" s="38">
        <f t="shared" si="175"/>
        <v>4</v>
      </c>
      <c r="BZ259" s="37"/>
      <c r="CA259" s="37"/>
      <c r="CB259" s="37"/>
      <c r="CC259" s="37"/>
      <c r="CD259" s="37"/>
      <c r="CE259" s="37"/>
      <c r="CF259" s="37"/>
      <c r="CG259" s="37"/>
      <c r="CH259" s="37">
        <f t="shared" si="176"/>
        <v>0</v>
      </c>
      <c r="CI259" s="38">
        <f t="shared" si="177"/>
        <v>0</v>
      </c>
      <c r="CJ259" s="38">
        <f t="shared" si="178"/>
        <v>16.35</v>
      </c>
      <c r="CR259" s="38">
        <f t="shared" si="179"/>
        <v>0.6042819518085064</v>
      </c>
      <c r="CS259" s="39">
        <f t="shared" si="180"/>
        <v>-10</v>
      </c>
    </row>
    <row r="260" spans="1:97" ht="12.75">
      <c r="A260" s="4" t="s">
        <v>220</v>
      </c>
      <c r="B260" s="4" t="s">
        <v>2</v>
      </c>
      <c r="C260" s="5" t="s">
        <v>221</v>
      </c>
      <c r="D260" s="4"/>
      <c r="E260" s="4" t="s">
        <v>8</v>
      </c>
      <c r="F260" s="4" t="s">
        <v>222</v>
      </c>
      <c r="G260">
        <v>6.3</v>
      </c>
      <c r="K260">
        <v>5.6</v>
      </c>
      <c r="L260">
        <v>1.7</v>
      </c>
      <c r="M260">
        <v>-2.1</v>
      </c>
      <c r="N260">
        <v>-1.1</v>
      </c>
      <c r="O260">
        <v>3.4</v>
      </c>
      <c r="P260">
        <v>16.6</v>
      </c>
      <c r="Q260">
        <v>10</v>
      </c>
      <c r="R260">
        <v>21.6</v>
      </c>
      <c r="S260">
        <v>17.7</v>
      </c>
      <c r="T260">
        <v>17.6</v>
      </c>
      <c r="U260">
        <v>16.7</v>
      </c>
      <c r="V260">
        <v>13.7</v>
      </c>
      <c r="W260">
        <v>15.2</v>
      </c>
      <c r="X260">
        <v>15.5</v>
      </c>
      <c r="Y260">
        <v>15.7</v>
      </c>
      <c r="Z260">
        <v>18.3</v>
      </c>
      <c r="AA260">
        <v>20</v>
      </c>
      <c r="AC260" s="38">
        <f t="shared" si="136"/>
        <v>3</v>
      </c>
      <c r="AD260" s="38">
        <f t="shared" si="137"/>
        <v>12.123529411764705</v>
      </c>
      <c r="AE260" s="38"/>
      <c r="AF260" s="38">
        <f t="shared" si="138"/>
        <v>0</v>
      </c>
      <c r="AG260" s="38">
        <f t="shared" si="139"/>
        <v>5</v>
      </c>
      <c r="AH260" s="38">
        <f t="shared" si="140"/>
        <v>10</v>
      </c>
      <c r="AI260" s="38">
        <f t="shared" si="141"/>
        <v>15</v>
      </c>
      <c r="AJ260" s="38"/>
      <c r="AK260" s="38">
        <f t="shared" si="142"/>
        <v>0</v>
      </c>
      <c r="AL260" s="38">
        <f t="shared" si="143"/>
        <v>1</v>
      </c>
      <c r="AM260" s="38">
        <f t="shared" si="144"/>
        <v>1</v>
      </c>
      <c r="AN260" s="38">
        <f t="shared" si="145"/>
        <v>2</v>
      </c>
      <c r="AO260" s="38"/>
      <c r="AP260" s="38">
        <f t="shared" si="146"/>
        <v>1</v>
      </c>
      <c r="AQ260" s="38">
        <f t="shared" si="147"/>
        <v>1</v>
      </c>
      <c r="AR260" s="38">
        <f t="shared" si="148"/>
        <v>0</v>
      </c>
      <c r="AS260" s="38">
        <f t="shared" si="149"/>
        <v>0</v>
      </c>
      <c r="AT260" s="38">
        <f t="shared" si="150"/>
        <v>0</v>
      </c>
      <c r="AU260" s="38"/>
      <c r="AV260" s="38">
        <f t="shared" si="151"/>
        <v>0</v>
      </c>
      <c r="AW260" s="38">
        <f t="shared" si="152"/>
        <v>1</v>
      </c>
      <c r="AX260" s="38">
        <f t="shared" si="153"/>
        <v>1</v>
      </c>
      <c r="AY260" s="38">
        <f t="shared" si="154"/>
        <v>0</v>
      </c>
      <c r="AZ260" s="38">
        <f t="shared" si="155"/>
        <v>1</v>
      </c>
      <c r="BA260" s="38">
        <f t="shared" si="156"/>
        <v>1</v>
      </c>
      <c r="BB260" s="38">
        <f t="shared" si="157"/>
        <v>1</v>
      </c>
      <c r="BC260" s="38">
        <f t="shared" si="158"/>
        <v>0</v>
      </c>
      <c r="BD260" s="38">
        <f t="shared" si="159"/>
        <v>5</v>
      </c>
      <c r="BE260" s="38"/>
      <c r="BF260" s="38"/>
      <c r="BG260" s="39">
        <f t="shared" si="160"/>
        <v>1.1497549019607842</v>
      </c>
      <c r="BH260" s="39">
        <f t="shared" si="161"/>
        <v>0.5754966292666108</v>
      </c>
      <c r="BI260" s="39">
        <f t="shared" si="162"/>
        <v>0.7586149413678924</v>
      </c>
      <c r="BJ260" s="38"/>
      <c r="BK260" s="38"/>
      <c r="BL260" s="38"/>
      <c r="BM260" s="38">
        <f t="shared" si="163"/>
        <v>-6</v>
      </c>
      <c r="BN260" s="38">
        <f t="shared" si="164"/>
        <v>15</v>
      </c>
      <c r="BO260" s="38">
        <f t="shared" si="165"/>
        <v>2</v>
      </c>
      <c r="BP260" s="38">
        <f t="shared" si="166"/>
        <v>1</v>
      </c>
      <c r="BQ260" s="38">
        <f t="shared" si="167"/>
        <v>1</v>
      </c>
      <c r="BR260" s="38">
        <f t="shared" si="168"/>
        <v>0</v>
      </c>
      <c r="BS260" s="38">
        <f t="shared" si="169"/>
        <v>0</v>
      </c>
      <c r="BT260" s="38">
        <f t="shared" si="170"/>
        <v>0</v>
      </c>
      <c r="BU260" s="38">
        <f t="shared" si="171"/>
        <v>5</v>
      </c>
      <c r="BV260" s="40">
        <f t="shared" si="172"/>
        <v>7.5</v>
      </c>
      <c r="BW260" s="40">
        <f t="shared" si="173"/>
        <v>7.5</v>
      </c>
      <c r="BX260" s="40">
        <f t="shared" si="174"/>
        <v>15</v>
      </c>
      <c r="BY260" s="38">
        <f t="shared" si="175"/>
        <v>48</v>
      </c>
      <c r="BZ260" s="37"/>
      <c r="CA260" s="37"/>
      <c r="CB260" s="37"/>
      <c r="CC260" s="37"/>
      <c r="CD260" s="37" t="s">
        <v>620</v>
      </c>
      <c r="CE260" s="37"/>
      <c r="CF260" s="37"/>
      <c r="CG260" s="37"/>
      <c r="CH260" s="37">
        <f t="shared" si="176"/>
        <v>1</v>
      </c>
      <c r="CI260" s="38">
        <f t="shared" si="177"/>
        <v>1</v>
      </c>
      <c r="CJ260" s="38">
        <f t="shared" si="178"/>
        <v>19.15</v>
      </c>
      <c r="CR260" s="38">
        <f t="shared" si="179"/>
        <v>0.7511339315788411</v>
      </c>
      <c r="CS260" s="39">
        <f t="shared" si="180"/>
        <v>-10</v>
      </c>
    </row>
    <row r="261" spans="1:97" ht="12.75">
      <c r="A261" s="4" t="s">
        <v>220</v>
      </c>
      <c r="B261" s="4" t="s">
        <v>2</v>
      </c>
      <c r="C261" s="5" t="s">
        <v>223</v>
      </c>
      <c r="D261" s="4"/>
      <c r="E261" s="4" t="s">
        <v>8</v>
      </c>
      <c r="F261" s="4" t="s">
        <v>224</v>
      </c>
      <c r="G261">
        <v>6.3</v>
      </c>
      <c r="L261">
        <v>3.5</v>
      </c>
      <c r="M261">
        <v>13.7</v>
      </c>
      <c r="N261">
        <v>3</v>
      </c>
      <c r="O261">
        <v>3.2</v>
      </c>
      <c r="P261">
        <v>7</v>
      </c>
      <c r="Q261">
        <v>15.1</v>
      </c>
      <c r="R261">
        <v>17.4</v>
      </c>
      <c r="S261">
        <v>15.2</v>
      </c>
      <c r="T261">
        <v>17</v>
      </c>
      <c r="U261">
        <v>14.9</v>
      </c>
      <c r="V261">
        <v>16.7</v>
      </c>
      <c r="W261">
        <v>16.7</v>
      </c>
      <c r="X261">
        <v>17.5</v>
      </c>
      <c r="Y261">
        <v>16.9</v>
      </c>
      <c r="Z261">
        <v>17.4</v>
      </c>
      <c r="AA261">
        <v>20.7</v>
      </c>
      <c r="AC261" s="38">
        <f t="shared" si="136"/>
        <v>4</v>
      </c>
      <c r="AD261" s="38">
        <f t="shared" si="137"/>
        <v>13.49375</v>
      </c>
      <c r="AE261" s="38"/>
      <c r="AF261" s="38">
        <f t="shared" si="138"/>
        <v>0</v>
      </c>
      <c r="AG261" s="38">
        <f t="shared" si="139"/>
        <v>0</v>
      </c>
      <c r="AH261" s="38">
        <f t="shared" si="140"/>
        <v>10</v>
      </c>
      <c r="AI261" s="38">
        <f t="shared" si="141"/>
        <v>10</v>
      </c>
      <c r="AJ261" s="38"/>
      <c r="AK261" s="38">
        <f t="shared" si="142"/>
        <v>0</v>
      </c>
      <c r="AL261" s="38">
        <f t="shared" si="143"/>
        <v>0</v>
      </c>
      <c r="AM261" s="38">
        <f t="shared" si="144"/>
        <v>1</v>
      </c>
      <c r="AN261" s="38">
        <f t="shared" si="145"/>
        <v>1</v>
      </c>
      <c r="AO261" s="38"/>
      <c r="AP261" s="38">
        <f t="shared" si="146"/>
        <v>1</v>
      </c>
      <c r="AQ261" s="38">
        <f t="shared" si="147"/>
        <v>1</v>
      </c>
      <c r="AR261" s="38">
        <f t="shared" si="148"/>
        <v>1</v>
      </c>
      <c r="AS261" s="38">
        <f t="shared" si="149"/>
        <v>0</v>
      </c>
      <c r="AT261" s="38">
        <f t="shared" si="150"/>
        <v>0</v>
      </c>
      <c r="AU261" s="38"/>
      <c r="AV261" s="38">
        <f t="shared" si="151"/>
      </c>
      <c r="AW261" s="38">
        <f t="shared" si="152"/>
        <v>1</v>
      </c>
      <c r="AX261" s="38">
        <f t="shared" si="153"/>
        <v>1</v>
      </c>
      <c r="AY261" s="38">
        <f t="shared" si="154"/>
        <v>1</v>
      </c>
      <c r="AZ261" s="38">
        <f t="shared" si="155"/>
        <v>1</v>
      </c>
      <c r="BA261" s="38">
        <f t="shared" si="156"/>
        <v>1</v>
      </c>
      <c r="BB261" s="38">
        <f t="shared" si="157"/>
        <v>1</v>
      </c>
      <c r="BC261" s="38">
        <f t="shared" si="158"/>
        <v>1</v>
      </c>
      <c r="BD261" s="38">
        <f t="shared" si="159"/>
        <v>7</v>
      </c>
      <c r="BE261" s="38"/>
      <c r="BF261" s="38"/>
      <c r="BG261" s="39">
        <f t="shared" si="160"/>
        <v>0.9674999999999999</v>
      </c>
      <c r="BH261" s="39">
        <f t="shared" si="161"/>
        <v>0.6257683322621516</v>
      </c>
      <c r="BI261" s="39">
        <f t="shared" si="162"/>
        <v>0.7910552017793395</v>
      </c>
      <c r="BJ261" s="38"/>
      <c r="BK261" s="38"/>
      <c r="BL261" s="38"/>
      <c r="BM261" s="38">
        <f t="shared" si="163"/>
        <v>-8</v>
      </c>
      <c r="BN261" s="38">
        <f t="shared" si="164"/>
        <v>10</v>
      </c>
      <c r="BO261" s="38">
        <f t="shared" si="165"/>
        <v>1</v>
      </c>
      <c r="BP261" s="38">
        <f t="shared" si="166"/>
        <v>1</v>
      </c>
      <c r="BQ261" s="38">
        <f t="shared" si="167"/>
        <v>1</v>
      </c>
      <c r="BR261" s="38">
        <f t="shared" si="168"/>
        <v>1</v>
      </c>
      <c r="BS261" s="38">
        <f t="shared" si="169"/>
        <v>0</v>
      </c>
      <c r="BT261" s="38">
        <f t="shared" si="170"/>
        <v>0</v>
      </c>
      <c r="BU261" s="38">
        <f t="shared" si="171"/>
        <v>7</v>
      </c>
      <c r="BV261" s="40">
        <f t="shared" si="172"/>
        <v>5</v>
      </c>
      <c r="BW261" s="40">
        <f t="shared" si="173"/>
        <v>7.5</v>
      </c>
      <c r="BX261" s="40">
        <f t="shared" si="174"/>
        <v>15</v>
      </c>
      <c r="BY261" s="38">
        <f t="shared" si="175"/>
        <v>40.5</v>
      </c>
      <c r="BZ261" s="37"/>
      <c r="CA261" s="37"/>
      <c r="CB261" s="37"/>
      <c r="CC261" s="37"/>
      <c r="CD261" s="37"/>
      <c r="CE261" s="37"/>
      <c r="CF261" s="37"/>
      <c r="CG261" s="37"/>
      <c r="CH261" s="37">
        <f t="shared" si="176"/>
        <v>1</v>
      </c>
      <c r="CI261" s="38">
        <f t="shared" si="177"/>
        <v>1</v>
      </c>
      <c r="CJ261" s="38">
        <f t="shared" si="178"/>
        <v>19.049999999999997</v>
      </c>
      <c r="CR261" s="38">
        <f t="shared" si="179"/>
        <v>0.7910552017793395</v>
      </c>
      <c r="CS261" s="39">
        <f t="shared" si="180"/>
        <v>-10</v>
      </c>
    </row>
    <row r="262" spans="1:97" ht="12.75">
      <c r="A262" s="4" t="s">
        <v>220</v>
      </c>
      <c r="B262" s="4" t="s">
        <v>2</v>
      </c>
      <c r="C262" s="5" t="s">
        <v>223</v>
      </c>
      <c r="D262" s="4"/>
      <c r="E262" s="4" t="s">
        <v>49</v>
      </c>
      <c r="F262" s="4" t="s">
        <v>224</v>
      </c>
      <c r="G262">
        <v>6.3</v>
      </c>
      <c r="H262">
        <v>9.2</v>
      </c>
      <c r="I262">
        <v>7.9</v>
      </c>
      <c r="J262">
        <v>14.8</v>
      </c>
      <c r="K262">
        <v>11.7</v>
      </c>
      <c r="L262">
        <v>10.6</v>
      </c>
      <c r="M262">
        <v>9.5</v>
      </c>
      <c r="N262">
        <v>18</v>
      </c>
      <c r="O262">
        <v>15.6</v>
      </c>
      <c r="P262">
        <v>15.1</v>
      </c>
      <c r="Q262">
        <v>4.7</v>
      </c>
      <c r="R262">
        <v>17.6</v>
      </c>
      <c r="S262">
        <v>18</v>
      </c>
      <c r="T262">
        <v>16.1</v>
      </c>
      <c r="U262">
        <v>13.7</v>
      </c>
      <c r="V262">
        <v>14.8</v>
      </c>
      <c r="W262">
        <v>16.3</v>
      </c>
      <c r="X262">
        <v>14.4</v>
      </c>
      <c r="Y262">
        <v>15.8</v>
      </c>
      <c r="Z262">
        <v>-6.6</v>
      </c>
      <c r="AA262">
        <v>11</v>
      </c>
      <c r="AC262" s="38">
        <f t="shared" si="136"/>
        <v>0</v>
      </c>
      <c r="AD262" s="38">
        <f t="shared" si="137"/>
        <v>12.41</v>
      </c>
      <c r="AE262" s="38"/>
      <c r="AF262" s="38">
        <f t="shared" si="138"/>
        <v>0</v>
      </c>
      <c r="AG262" s="38">
        <f t="shared" si="139"/>
        <v>0</v>
      </c>
      <c r="AH262" s="38">
        <f t="shared" si="140"/>
        <v>0</v>
      </c>
      <c r="AI262" s="38">
        <f t="shared" si="141"/>
        <v>0</v>
      </c>
      <c r="AJ262" s="38"/>
      <c r="AK262" s="38">
        <f t="shared" si="142"/>
        <v>0</v>
      </c>
      <c r="AL262" s="38">
        <f t="shared" si="143"/>
        <v>0</v>
      </c>
      <c r="AM262" s="38">
        <f t="shared" si="144"/>
        <v>0</v>
      </c>
      <c r="AN262" s="38">
        <f t="shared" si="145"/>
        <v>0</v>
      </c>
      <c r="AO262" s="38"/>
      <c r="AP262" s="38">
        <f t="shared" si="146"/>
        <v>0</v>
      </c>
      <c r="AQ262" s="38">
        <f t="shared" si="147"/>
        <v>0</v>
      </c>
      <c r="AR262" s="38">
        <f t="shared" si="148"/>
        <v>0</v>
      </c>
      <c r="AS262" s="38">
        <f t="shared" si="149"/>
        <v>0</v>
      </c>
      <c r="AT262" s="38">
        <f t="shared" si="150"/>
        <v>0</v>
      </c>
      <c r="AU262" s="38"/>
      <c r="AV262" s="38">
        <f t="shared" si="151"/>
        <v>1</v>
      </c>
      <c r="AW262" s="38">
        <f t="shared" si="152"/>
        <v>1</v>
      </c>
      <c r="AX262" s="38">
        <f t="shared" si="153"/>
        <v>1</v>
      </c>
      <c r="AY262" s="38">
        <f t="shared" si="154"/>
        <v>1</v>
      </c>
      <c r="AZ262" s="38">
        <f t="shared" si="155"/>
        <v>0</v>
      </c>
      <c r="BA262" s="38">
        <f t="shared" si="156"/>
        <v>0</v>
      </c>
      <c r="BB262" s="38">
        <f t="shared" si="157"/>
        <v>0</v>
      </c>
      <c r="BC262" s="38">
        <f t="shared" si="158"/>
        <v>0</v>
      </c>
      <c r="BD262" s="38">
        <f t="shared" si="159"/>
        <v>4</v>
      </c>
      <c r="BE262" s="38"/>
      <c r="BF262" s="38"/>
      <c r="BG262" s="39">
        <f t="shared" si="160"/>
        <v>-0.043458646616541266</v>
      </c>
      <c r="BH262" s="39">
        <f t="shared" si="161"/>
        <v>0.0019940919525624685</v>
      </c>
      <c r="BI262" s="39">
        <f t="shared" si="162"/>
        <v>-0.04465525671813419</v>
      </c>
      <c r="BJ262" s="38"/>
      <c r="BK262" s="38"/>
      <c r="BL262" s="38"/>
      <c r="BM262" s="38">
        <f t="shared" si="163"/>
        <v>0</v>
      </c>
      <c r="BN262" s="38">
        <f t="shared" si="164"/>
        <v>0</v>
      </c>
      <c r="BO262" s="38">
        <f t="shared" si="165"/>
        <v>0</v>
      </c>
      <c r="BP262" s="38">
        <f t="shared" si="166"/>
        <v>0</v>
      </c>
      <c r="BQ262" s="38">
        <f t="shared" si="167"/>
        <v>0</v>
      </c>
      <c r="BR262" s="38">
        <f t="shared" si="168"/>
        <v>0</v>
      </c>
      <c r="BS262" s="38">
        <f t="shared" si="169"/>
        <v>0</v>
      </c>
      <c r="BT262" s="38">
        <f t="shared" si="170"/>
        <v>0</v>
      </c>
      <c r="BU262" s="38">
        <f t="shared" si="171"/>
        <v>4</v>
      </c>
      <c r="BV262" s="40">
        <f t="shared" si="172"/>
        <v>-10</v>
      </c>
      <c r="BW262" s="40">
        <f t="shared" si="173"/>
        <v>0</v>
      </c>
      <c r="BX262" s="40">
        <f t="shared" si="174"/>
        <v>-10</v>
      </c>
      <c r="BY262" s="38">
        <f t="shared" si="175"/>
        <v>-16</v>
      </c>
      <c r="BZ262" s="37"/>
      <c r="CA262" s="37"/>
      <c r="CB262" s="37"/>
      <c r="CC262" s="37"/>
      <c r="CD262" s="37"/>
      <c r="CE262" s="37"/>
      <c r="CF262" s="37"/>
      <c r="CG262" s="37"/>
      <c r="CH262" s="37">
        <f t="shared" si="176"/>
        <v>0</v>
      </c>
      <c r="CI262" s="38">
        <f t="shared" si="177"/>
        <v>0</v>
      </c>
      <c r="CJ262" s="38">
        <f t="shared" si="178"/>
        <v>2.2</v>
      </c>
      <c r="CR262" s="38">
        <f t="shared" si="179"/>
        <v>-0.21533037088142576</v>
      </c>
      <c r="CS262" s="39">
        <f t="shared" si="180"/>
        <v>-10</v>
      </c>
    </row>
    <row r="263" spans="1:97" ht="12.75">
      <c r="A263" s="4" t="s">
        <v>220</v>
      </c>
      <c r="B263" s="4" t="s">
        <v>2</v>
      </c>
      <c r="C263" s="5" t="s">
        <v>225</v>
      </c>
      <c r="D263" s="4"/>
      <c r="E263" s="4" t="s">
        <v>8</v>
      </c>
      <c r="F263" s="4" t="s">
        <v>226</v>
      </c>
      <c r="G263">
        <v>6.3</v>
      </c>
      <c r="Q263">
        <v>-2</v>
      </c>
      <c r="R263">
        <v>13.4</v>
      </c>
      <c r="S263">
        <v>14.4</v>
      </c>
      <c r="T263">
        <v>16.2</v>
      </c>
      <c r="U263">
        <v>17.1</v>
      </c>
      <c r="V263">
        <v>19</v>
      </c>
      <c r="W263">
        <v>19.4</v>
      </c>
      <c r="X263">
        <v>16.8</v>
      </c>
      <c r="Y263">
        <v>14.5</v>
      </c>
      <c r="Z263">
        <v>13.7</v>
      </c>
      <c r="AA263">
        <v>12.5</v>
      </c>
      <c r="AC263" s="38">
        <f t="shared" si="136"/>
        <v>9</v>
      </c>
      <c r="AD263" s="38">
        <f t="shared" si="137"/>
        <v>14.090909090909092</v>
      </c>
      <c r="AE263" s="38"/>
      <c r="AF263" s="38">
        <f t="shared" si="138"/>
        <v>0</v>
      </c>
      <c r="AG263" s="38">
        <f t="shared" si="139"/>
        <v>0</v>
      </c>
      <c r="AH263" s="38">
        <f t="shared" si="140"/>
        <v>0</v>
      </c>
      <c r="AI263" s="38">
        <f t="shared" si="141"/>
        <v>0</v>
      </c>
      <c r="AJ263" s="38"/>
      <c r="AK263" s="38">
        <f t="shared" si="142"/>
        <v>0</v>
      </c>
      <c r="AL263" s="38">
        <f t="shared" si="143"/>
        <v>0</v>
      </c>
      <c r="AM263" s="38">
        <f t="shared" si="144"/>
        <v>0</v>
      </c>
      <c r="AN263" s="38">
        <f t="shared" si="145"/>
        <v>0</v>
      </c>
      <c r="AO263" s="38"/>
      <c r="AP263" s="38">
        <f t="shared" si="146"/>
        <v>0</v>
      </c>
      <c r="AQ263" s="38">
        <f t="shared" si="147"/>
        <v>0</v>
      </c>
      <c r="AR263" s="38">
        <f t="shared" si="148"/>
        <v>0</v>
      </c>
      <c r="AS263" s="38">
        <f t="shared" si="149"/>
        <v>0</v>
      </c>
      <c r="AT263" s="38">
        <f t="shared" si="150"/>
        <v>0</v>
      </c>
      <c r="AU263" s="38"/>
      <c r="AV263" s="38">
        <f t="shared" si="151"/>
      </c>
      <c r="AW263" s="38">
        <f t="shared" si="152"/>
      </c>
      <c r="AX263" s="38">
        <f t="shared" si="153"/>
        <v>1</v>
      </c>
      <c r="AY263" s="38">
        <f t="shared" si="154"/>
        <v>1</v>
      </c>
      <c r="AZ263" s="38">
        <f t="shared" si="155"/>
        <v>0</v>
      </c>
      <c r="BA263" s="38">
        <f t="shared" si="156"/>
        <v>0</v>
      </c>
      <c r="BB263" s="38">
        <f t="shared" si="157"/>
        <v>0</v>
      </c>
      <c r="BC263" s="38">
        <f t="shared" si="158"/>
        <v>0</v>
      </c>
      <c r="BD263" s="38">
        <f t="shared" si="159"/>
        <v>2</v>
      </c>
      <c r="BE263" s="38"/>
      <c r="BF263" s="38"/>
      <c r="BG263" s="39">
        <f t="shared" si="160"/>
        <v>0.7045454545454547</v>
      </c>
      <c r="BH263" s="39">
        <f t="shared" si="161"/>
        <v>0.16276394519478826</v>
      </c>
      <c r="BI263" s="39">
        <f t="shared" si="162"/>
        <v>0.4034401383040466</v>
      </c>
      <c r="BJ263" s="38"/>
      <c r="BK263" s="38"/>
      <c r="BL263" s="38"/>
      <c r="BM263" s="38">
        <f t="shared" si="163"/>
        <v>-18</v>
      </c>
      <c r="BN263" s="38">
        <f t="shared" si="164"/>
        <v>0</v>
      </c>
      <c r="BO263" s="38">
        <f t="shared" si="165"/>
        <v>0</v>
      </c>
      <c r="BP263" s="38">
        <f t="shared" si="166"/>
        <v>0</v>
      </c>
      <c r="BQ263" s="38">
        <f t="shared" si="167"/>
        <v>0</v>
      </c>
      <c r="BR263" s="38">
        <f t="shared" si="168"/>
        <v>0</v>
      </c>
      <c r="BS263" s="38">
        <f t="shared" si="169"/>
        <v>0</v>
      </c>
      <c r="BT263" s="38">
        <f t="shared" si="170"/>
        <v>0</v>
      </c>
      <c r="BU263" s="38">
        <f t="shared" si="171"/>
        <v>2</v>
      </c>
      <c r="BV263" s="40">
        <f t="shared" si="172"/>
        <v>0</v>
      </c>
      <c r="BW263" s="40">
        <f t="shared" si="173"/>
        <v>0</v>
      </c>
      <c r="BX263" s="40">
        <f t="shared" si="174"/>
        <v>5</v>
      </c>
      <c r="BY263" s="38">
        <f t="shared" si="175"/>
        <v>-11</v>
      </c>
      <c r="BZ263" s="37"/>
      <c r="CA263" s="37"/>
      <c r="CB263" s="37"/>
      <c r="CC263" s="37"/>
      <c r="CD263" s="37"/>
      <c r="CE263" s="37"/>
      <c r="CF263" s="37"/>
      <c r="CG263" s="37"/>
      <c r="CH263" s="37">
        <f t="shared" si="176"/>
        <v>0</v>
      </c>
      <c r="CI263" s="38">
        <f t="shared" si="177"/>
        <v>0</v>
      </c>
      <c r="CJ263" s="38">
        <f t="shared" si="178"/>
        <v>13.1</v>
      </c>
      <c r="CR263" s="38">
        <f t="shared" si="179"/>
        <v>0.4034401383040466</v>
      </c>
      <c r="CS263" s="39">
        <f t="shared" si="180"/>
        <v>-10</v>
      </c>
    </row>
    <row r="264" spans="1:97" ht="12.75">
      <c r="A264" s="4" t="s">
        <v>220</v>
      </c>
      <c r="B264" s="4" t="s">
        <v>2</v>
      </c>
      <c r="C264" s="5" t="s">
        <v>225</v>
      </c>
      <c r="D264" s="4"/>
      <c r="E264" s="4" t="s">
        <v>49</v>
      </c>
      <c r="F264" s="4" t="s">
        <v>226</v>
      </c>
      <c r="G264">
        <v>6.3</v>
      </c>
      <c r="H264">
        <v>16.1</v>
      </c>
      <c r="I264">
        <v>10.8</v>
      </c>
      <c r="J264">
        <v>15.3</v>
      </c>
      <c r="K264">
        <v>9.8</v>
      </c>
      <c r="L264">
        <v>16.9</v>
      </c>
      <c r="M264">
        <v>13.4</v>
      </c>
      <c r="N264">
        <v>8.1</v>
      </c>
      <c r="O264">
        <v>14.6</v>
      </c>
      <c r="P264">
        <v>5.7</v>
      </c>
      <c r="Q264">
        <v>12</v>
      </c>
      <c r="R264">
        <v>13.2</v>
      </c>
      <c r="S264">
        <v>19.8</v>
      </c>
      <c r="T264">
        <v>13.1</v>
      </c>
      <c r="U264">
        <v>14.5</v>
      </c>
      <c r="V264">
        <v>18.7</v>
      </c>
      <c r="W264">
        <v>2.7</v>
      </c>
      <c r="X264">
        <v>15.6</v>
      </c>
      <c r="Y264">
        <v>18.4</v>
      </c>
      <c r="Z264">
        <v>16.7</v>
      </c>
      <c r="AA264">
        <v>13.8</v>
      </c>
      <c r="AC264" s="38">
        <f t="shared" si="136"/>
        <v>0</v>
      </c>
      <c r="AD264" s="38">
        <f t="shared" si="137"/>
        <v>13.459999999999999</v>
      </c>
      <c r="AE264" s="38"/>
      <c r="AF264" s="38">
        <f t="shared" si="138"/>
        <v>5</v>
      </c>
      <c r="AG264" s="38">
        <f t="shared" si="139"/>
        <v>0</v>
      </c>
      <c r="AH264" s="38">
        <f t="shared" si="140"/>
        <v>0</v>
      </c>
      <c r="AI264" s="38">
        <f t="shared" si="141"/>
        <v>5</v>
      </c>
      <c r="AJ264" s="38"/>
      <c r="AK264" s="38">
        <f t="shared" si="142"/>
        <v>0</v>
      </c>
      <c r="AL264" s="38">
        <f t="shared" si="143"/>
        <v>0</v>
      </c>
      <c r="AM264" s="38">
        <f t="shared" si="144"/>
        <v>0</v>
      </c>
      <c r="AN264" s="38">
        <f t="shared" si="145"/>
        <v>0</v>
      </c>
      <c r="AO264" s="38"/>
      <c r="AP264" s="38">
        <f t="shared" si="146"/>
        <v>0</v>
      </c>
      <c r="AQ264" s="38">
        <f t="shared" si="147"/>
        <v>0</v>
      </c>
      <c r="AR264" s="38">
        <f t="shared" si="148"/>
        <v>0</v>
      </c>
      <c r="AS264" s="38">
        <f t="shared" si="149"/>
        <v>0</v>
      </c>
      <c r="AT264" s="38">
        <f t="shared" si="150"/>
        <v>0</v>
      </c>
      <c r="AU264" s="38"/>
      <c r="AV264" s="38">
        <f t="shared" si="151"/>
        <v>0</v>
      </c>
      <c r="AW264" s="38">
        <f t="shared" si="152"/>
        <v>0</v>
      </c>
      <c r="AX264" s="38">
        <f t="shared" si="153"/>
        <v>1</v>
      </c>
      <c r="AY264" s="38">
        <f t="shared" si="154"/>
        <v>0</v>
      </c>
      <c r="AZ264" s="38">
        <f t="shared" si="155"/>
        <v>1</v>
      </c>
      <c r="BA264" s="38">
        <f t="shared" si="156"/>
        <v>1</v>
      </c>
      <c r="BB264" s="38">
        <f t="shared" si="157"/>
        <v>0</v>
      </c>
      <c r="BC264" s="38">
        <f t="shared" si="158"/>
        <v>0</v>
      </c>
      <c r="BD264" s="38">
        <f t="shared" si="159"/>
        <v>3</v>
      </c>
      <c r="BE264" s="38"/>
      <c r="BF264" s="38"/>
      <c r="BG264" s="39">
        <f t="shared" si="160"/>
        <v>0.11338345864661649</v>
      </c>
      <c r="BH264" s="39">
        <f t="shared" si="161"/>
        <v>0.023790622967026054</v>
      </c>
      <c r="BI264" s="39">
        <f t="shared" si="162"/>
        <v>0.15424209207290354</v>
      </c>
      <c r="BJ264" s="38"/>
      <c r="BK264" s="38"/>
      <c r="BL264" s="38"/>
      <c r="BM264" s="38">
        <f t="shared" si="163"/>
        <v>0</v>
      </c>
      <c r="BN264" s="38">
        <f t="shared" si="164"/>
        <v>5</v>
      </c>
      <c r="BO264" s="38">
        <f t="shared" si="165"/>
        <v>0</v>
      </c>
      <c r="BP264" s="38">
        <f t="shared" si="166"/>
        <v>0</v>
      </c>
      <c r="BQ264" s="38">
        <f t="shared" si="167"/>
        <v>0</v>
      </c>
      <c r="BR264" s="38">
        <f t="shared" si="168"/>
        <v>0</v>
      </c>
      <c r="BS264" s="38">
        <f t="shared" si="169"/>
        <v>0</v>
      </c>
      <c r="BT264" s="38">
        <f t="shared" si="170"/>
        <v>0</v>
      </c>
      <c r="BU264" s="38">
        <f t="shared" si="171"/>
        <v>3</v>
      </c>
      <c r="BV264" s="40">
        <f t="shared" si="172"/>
        <v>-1</v>
      </c>
      <c r="BW264" s="40">
        <f t="shared" si="173"/>
        <v>0</v>
      </c>
      <c r="BX264" s="40">
        <f t="shared" si="174"/>
        <v>0</v>
      </c>
      <c r="BY264" s="38">
        <f t="shared" si="175"/>
        <v>7</v>
      </c>
      <c r="BZ264" s="37"/>
      <c r="CA264" s="37"/>
      <c r="CB264" s="37"/>
      <c r="CC264" s="37"/>
      <c r="CD264" s="37"/>
      <c r="CE264" s="37"/>
      <c r="CF264" s="37"/>
      <c r="CG264" s="37"/>
      <c r="CH264" s="37">
        <f t="shared" si="176"/>
        <v>0</v>
      </c>
      <c r="CI264" s="38">
        <f t="shared" si="177"/>
        <v>0</v>
      </c>
      <c r="CJ264" s="38">
        <f t="shared" si="178"/>
        <v>15.25</v>
      </c>
      <c r="CR264" s="38">
        <f t="shared" si="179"/>
        <v>0.19215580721962755</v>
      </c>
      <c r="CS264" s="39">
        <f t="shared" si="180"/>
        <v>-10</v>
      </c>
    </row>
    <row r="265" spans="1:97" ht="12.75">
      <c r="A265" s="4" t="s">
        <v>220</v>
      </c>
      <c r="B265" s="4" t="s">
        <v>2</v>
      </c>
      <c r="C265" s="5" t="s">
        <v>227</v>
      </c>
      <c r="D265" s="4"/>
      <c r="E265" s="4" t="s">
        <v>8</v>
      </c>
      <c r="F265" s="4" t="s">
        <v>228</v>
      </c>
      <c r="G265">
        <v>6.3</v>
      </c>
      <c r="K265">
        <v>5.7</v>
      </c>
      <c r="L265">
        <v>7.1</v>
      </c>
      <c r="M265">
        <v>5.8</v>
      </c>
      <c r="N265">
        <v>14.7</v>
      </c>
      <c r="O265">
        <v>18.7</v>
      </c>
      <c r="P265">
        <v>16.7</v>
      </c>
      <c r="Q265">
        <v>13.7</v>
      </c>
      <c r="R265">
        <v>16.9</v>
      </c>
      <c r="S265">
        <v>14.8</v>
      </c>
      <c r="T265">
        <v>15</v>
      </c>
      <c r="U265">
        <v>13.9</v>
      </c>
      <c r="V265">
        <v>14.8</v>
      </c>
      <c r="W265">
        <v>9.1</v>
      </c>
      <c r="X265">
        <v>16</v>
      </c>
      <c r="Y265">
        <v>15.1</v>
      </c>
      <c r="Z265">
        <v>13.5</v>
      </c>
      <c r="AA265">
        <v>8</v>
      </c>
      <c r="AC265" s="38">
        <f t="shared" si="136"/>
        <v>3</v>
      </c>
      <c r="AD265" s="38">
        <f t="shared" si="137"/>
        <v>12.911764705882355</v>
      </c>
      <c r="AE265" s="38"/>
      <c r="AF265" s="38">
        <f t="shared" si="138"/>
        <v>0</v>
      </c>
      <c r="AG265" s="38">
        <f t="shared" si="139"/>
        <v>0</v>
      </c>
      <c r="AH265" s="38">
        <f t="shared" si="140"/>
        <v>0</v>
      </c>
      <c r="AI265" s="38">
        <f t="shared" si="141"/>
        <v>0</v>
      </c>
      <c r="AJ265" s="38"/>
      <c r="AK265" s="38">
        <f t="shared" si="142"/>
        <v>0</v>
      </c>
      <c r="AL265" s="38">
        <f t="shared" si="143"/>
        <v>0</v>
      </c>
      <c r="AM265" s="38">
        <f t="shared" si="144"/>
        <v>0</v>
      </c>
      <c r="AN265" s="38">
        <f t="shared" si="145"/>
        <v>0</v>
      </c>
      <c r="AO265" s="38"/>
      <c r="AP265" s="38">
        <f t="shared" si="146"/>
        <v>0</v>
      </c>
      <c r="AQ265" s="38">
        <f t="shared" si="147"/>
        <v>0</v>
      </c>
      <c r="AR265" s="38">
        <f t="shared" si="148"/>
        <v>0</v>
      </c>
      <c r="AS265" s="38">
        <f t="shared" si="149"/>
        <v>0</v>
      </c>
      <c r="AT265" s="38">
        <f t="shared" si="150"/>
        <v>0</v>
      </c>
      <c r="AU265" s="38"/>
      <c r="AV265" s="38">
        <f t="shared" si="151"/>
        <v>1</v>
      </c>
      <c r="AW265" s="38">
        <f t="shared" si="152"/>
        <v>1</v>
      </c>
      <c r="AX265" s="38">
        <f t="shared" si="153"/>
        <v>0</v>
      </c>
      <c r="AY265" s="38">
        <f t="shared" si="154"/>
        <v>0</v>
      </c>
      <c r="AZ265" s="38">
        <f t="shared" si="155"/>
        <v>1</v>
      </c>
      <c r="BA265" s="38">
        <f t="shared" si="156"/>
        <v>0</v>
      </c>
      <c r="BB265" s="38">
        <f t="shared" si="157"/>
        <v>0</v>
      </c>
      <c r="BC265" s="38">
        <f t="shared" si="158"/>
        <v>0</v>
      </c>
      <c r="BD265" s="38">
        <f t="shared" si="159"/>
        <v>3</v>
      </c>
      <c r="BE265" s="38"/>
      <c r="BF265" s="38"/>
      <c r="BG265" s="39">
        <f t="shared" si="160"/>
        <v>0.19583333333333336</v>
      </c>
      <c r="BH265" s="39">
        <f t="shared" si="161"/>
        <v>0.058008526076899714</v>
      </c>
      <c r="BI265" s="39">
        <f t="shared" si="162"/>
        <v>0.2408495922290501</v>
      </c>
      <c r="BJ265" s="38"/>
      <c r="BK265" s="38"/>
      <c r="BL265" s="38"/>
      <c r="BM265" s="38">
        <f t="shared" si="163"/>
        <v>-6</v>
      </c>
      <c r="BN265" s="38">
        <f t="shared" si="164"/>
        <v>0</v>
      </c>
      <c r="BO265" s="38">
        <f t="shared" si="165"/>
        <v>0</v>
      </c>
      <c r="BP265" s="38">
        <f t="shared" si="166"/>
        <v>0</v>
      </c>
      <c r="BQ265" s="38">
        <f t="shared" si="167"/>
        <v>0</v>
      </c>
      <c r="BR265" s="38">
        <f t="shared" si="168"/>
        <v>0</v>
      </c>
      <c r="BS265" s="38">
        <f t="shared" si="169"/>
        <v>0</v>
      </c>
      <c r="BT265" s="38">
        <f t="shared" si="170"/>
        <v>0</v>
      </c>
      <c r="BU265" s="38">
        <f t="shared" si="171"/>
        <v>3</v>
      </c>
      <c r="BV265" s="40">
        <f t="shared" si="172"/>
        <v>-1</v>
      </c>
      <c r="BW265" s="40">
        <f t="shared" si="173"/>
        <v>0</v>
      </c>
      <c r="BX265" s="40">
        <f t="shared" si="174"/>
        <v>0</v>
      </c>
      <c r="BY265" s="38">
        <f t="shared" si="175"/>
        <v>-4</v>
      </c>
      <c r="BZ265" s="37"/>
      <c r="CA265" s="37"/>
      <c r="CB265" s="37"/>
      <c r="CC265" s="37"/>
      <c r="CD265" s="37"/>
      <c r="CE265" s="37"/>
      <c r="CF265" s="37"/>
      <c r="CG265" s="37"/>
      <c r="CH265" s="37">
        <f t="shared" si="176"/>
        <v>0</v>
      </c>
      <c r="CI265" s="38">
        <f t="shared" si="177"/>
        <v>0</v>
      </c>
      <c r="CJ265" s="38">
        <f t="shared" si="178"/>
        <v>10.75</v>
      </c>
      <c r="CR265" s="38">
        <f t="shared" si="179"/>
        <v>0.0688783311884171</v>
      </c>
      <c r="CS265" s="39">
        <f t="shared" si="180"/>
        <v>-10</v>
      </c>
    </row>
    <row r="266" spans="1:97" ht="12.75">
      <c r="A266" s="4" t="s">
        <v>220</v>
      </c>
      <c r="B266" s="4" t="s">
        <v>2</v>
      </c>
      <c r="C266" s="5" t="s">
        <v>227</v>
      </c>
      <c r="D266" s="4"/>
      <c r="E266" s="4" t="s">
        <v>49</v>
      </c>
      <c r="F266" s="4" t="s">
        <v>229</v>
      </c>
      <c r="G266">
        <v>6.3</v>
      </c>
      <c r="H266">
        <v>12.3</v>
      </c>
      <c r="I266">
        <v>12.5</v>
      </c>
      <c r="J266">
        <v>13.7</v>
      </c>
      <c r="K266">
        <v>13.3</v>
      </c>
      <c r="L266">
        <v>11.1</v>
      </c>
      <c r="M266">
        <v>16.8</v>
      </c>
      <c r="N266">
        <v>17.3</v>
      </c>
      <c r="O266">
        <v>15.6</v>
      </c>
      <c r="P266">
        <v>13.9</v>
      </c>
      <c r="Q266">
        <v>15.7</v>
      </c>
      <c r="R266">
        <v>14.5</v>
      </c>
      <c r="S266">
        <v>16.8</v>
      </c>
      <c r="T266">
        <v>14.5</v>
      </c>
      <c r="U266">
        <v>15.9</v>
      </c>
      <c r="V266">
        <v>13</v>
      </c>
      <c r="W266">
        <v>10.9</v>
      </c>
      <c r="X266">
        <v>14</v>
      </c>
      <c r="Y266">
        <v>6.1</v>
      </c>
      <c r="Z266">
        <v>3.2</v>
      </c>
      <c r="AA266">
        <v>10.8</v>
      </c>
      <c r="AC266" s="38">
        <f t="shared" si="136"/>
        <v>0</v>
      </c>
      <c r="AD266" s="38">
        <f t="shared" si="137"/>
        <v>13.094999999999999</v>
      </c>
      <c r="AE266" s="38"/>
      <c r="AF266" s="38">
        <f t="shared" si="138"/>
        <v>0</v>
      </c>
      <c r="AG266" s="38">
        <f t="shared" si="139"/>
        <v>0</v>
      </c>
      <c r="AH266" s="38">
        <f t="shared" si="140"/>
        <v>0</v>
      </c>
      <c r="AI266" s="38">
        <f t="shared" si="141"/>
        <v>0</v>
      </c>
      <c r="AJ266" s="38"/>
      <c r="AK266" s="38">
        <f t="shared" si="142"/>
        <v>0</v>
      </c>
      <c r="AL266" s="38">
        <f t="shared" si="143"/>
        <v>0</v>
      </c>
      <c r="AM266" s="38">
        <f t="shared" si="144"/>
        <v>0</v>
      </c>
      <c r="AN266" s="38">
        <f t="shared" si="145"/>
        <v>0</v>
      </c>
      <c r="AO266" s="38"/>
      <c r="AP266" s="38">
        <f t="shared" si="146"/>
        <v>0</v>
      </c>
      <c r="AQ266" s="38">
        <f t="shared" si="147"/>
        <v>0</v>
      </c>
      <c r="AR266" s="38">
        <f t="shared" si="148"/>
        <v>0</v>
      </c>
      <c r="AS266" s="38">
        <f t="shared" si="149"/>
        <v>0</v>
      </c>
      <c r="AT266" s="38">
        <f t="shared" si="150"/>
        <v>0</v>
      </c>
      <c r="AU266" s="38"/>
      <c r="AV266" s="38">
        <f t="shared" si="151"/>
        <v>1</v>
      </c>
      <c r="AW266" s="38">
        <f t="shared" si="152"/>
        <v>1</v>
      </c>
      <c r="AX266" s="38">
        <f t="shared" si="153"/>
        <v>0</v>
      </c>
      <c r="AY266" s="38">
        <f t="shared" si="154"/>
        <v>0</v>
      </c>
      <c r="AZ266" s="38">
        <f t="shared" si="155"/>
        <v>0</v>
      </c>
      <c r="BA266" s="38">
        <f t="shared" si="156"/>
        <v>0</v>
      </c>
      <c r="BB266" s="38">
        <f t="shared" si="157"/>
        <v>1</v>
      </c>
      <c r="BC266" s="38">
        <f t="shared" si="158"/>
        <v>0</v>
      </c>
      <c r="BD266" s="38">
        <f t="shared" si="159"/>
        <v>3</v>
      </c>
      <c r="BE266" s="38"/>
      <c r="BF266" s="38"/>
      <c r="BG266" s="39">
        <f t="shared" si="160"/>
        <v>-0.25240601503759397</v>
      </c>
      <c r="BH266" s="39">
        <f t="shared" si="161"/>
        <v>0.18121579294219864</v>
      </c>
      <c r="BI266" s="39">
        <f t="shared" si="162"/>
        <v>-0.4256944831004962</v>
      </c>
      <c r="BJ266" s="38"/>
      <c r="BK266" s="38"/>
      <c r="BL266" s="38"/>
      <c r="BM266" s="38">
        <f t="shared" si="163"/>
        <v>0</v>
      </c>
      <c r="BN266" s="38">
        <f t="shared" si="164"/>
        <v>0</v>
      </c>
      <c r="BO266" s="38">
        <f t="shared" si="165"/>
        <v>0</v>
      </c>
      <c r="BP266" s="38">
        <f t="shared" si="166"/>
        <v>0</v>
      </c>
      <c r="BQ266" s="38">
        <f t="shared" si="167"/>
        <v>0</v>
      </c>
      <c r="BR266" s="38">
        <f t="shared" si="168"/>
        <v>0</v>
      </c>
      <c r="BS266" s="38">
        <f t="shared" si="169"/>
        <v>0</v>
      </c>
      <c r="BT266" s="38">
        <f t="shared" si="170"/>
        <v>0</v>
      </c>
      <c r="BU266" s="38">
        <f t="shared" si="171"/>
        <v>3</v>
      </c>
      <c r="BV266" s="40">
        <f t="shared" si="172"/>
        <v>-10</v>
      </c>
      <c r="BW266" s="40">
        <f t="shared" si="173"/>
        <v>0</v>
      </c>
      <c r="BX266" s="40">
        <f t="shared" si="174"/>
        <v>-10</v>
      </c>
      <c r="BY266" s="38">
        <f t="shared" si="175"/>
        <v>-17</v>
      </c>
      <c r="BZ266" s="37"/>
      <c r="CA266" s="37"/>
      <c r="CB266" s="37"/>
      <c r="CC266" s="37"/>
      <c r="CD266" s="37"/>
      <c r="CE266" s="37"/>
      <c r="CF266" s="37"/>
      <c r="CG266" s="37"/>
      <c r="CH266" s="37">
        <f t="shared" si="176"/>
        <v>0</v>
      </c>
      <c r="CI266" s="38">
        <f t="shared" si="177"/>
        <v>0</v>
      </c>
      <c r="CJ266" s="38">
        <f t="shared" si="178"/>
        <v>7</v>
      </c>
      <c r="CR266" s="38">
        <f t="shared" si="179"/>
        <v>-0.6252616003084099</v>
      </c>
      <c r="CS266" s="39">
        <f t="shared" si="180"/>
        <v>-10</v>
      </c>
    </row>
    <row r="267" spans="1:97" ht="12.75">
      <c r="A267" s="4" t="s">
        <v>220</v>
      </c>
      <c r="B267" s="4" t="s">
        <v>2</v>
      </c>
      <c r="C267" s="5" t="s">
        <v>230</v>
      </c>
      <c r="D267" s="4"/>
      <c r="E267" s="4" t="s">
        <v>8</v>
      </c>
      <c r="F267" s="4" t="s">
        <v>231</v>
      </c>
      <c r="G267">
        <v>6.3</v>
      </c>
      <c r="K267">
        <v>5</v>
      </c>
      <c r="L267">
        <v>8.9</v>
      </c>
      <c r="M267">
        <v>12.2</v>
      </c>
      <c r="N267">
        <v>17.3</v>
      </c>
      <c r="O267">
        <v>15.8</v>
      </c>
      <c r="P267">
        <v>17.6</v>
      </c>
      <c r="Q267">
        <v>16.6</v>
      </c>
      <c r="R267">
        <v>15.2</v>
      </c>
      <c r="S267">
        <v>16.8</v>
      </c>
      <c r="T267">
        <v>16</v>
      </c>
      <c r="U267">
        <v>17.1</v>
      </c>
      <c r="V267">
        <v>10.6</v>
      </c>
      <c r="W267">
        <v>14.2</v>
      </c>
      <c r="X267">
        <v>13.6</v>
      </c>
      <c r="Y267">
        <v>15</v>
      </c>
      <c r="Z267">
        <v>13</v>
      </c>
      <c r="AA267">
        <v>13.1</v>
      </c>
      <c r="AC267" s="38">
        <f t="shared" si="136"/>
        <v>3</v>
      </c>
      <c r="AD267" s="38">
        <f t="shared" si="137"/>
        <v>13.999999999999998</v>
      </c>
      <c r="AE267" s="38"/>
      <c r="AF267" s="38">
        <f t="shared" si="138"/>
        <v>0</v>
      </c>
      <c r="AG267" s="38">
        <f t="shared" si="139"/>
        <v>0</v>
      </c>
      <c r="AH267" s="38">
        <f t="shared" si="140"/>
        <v>0</v>
      </c>
      <c r="AI267" s="38">
        <f t="shared" si="141"/>
        <v>0</v>
      </c>
      <c r="AJ267" s="38"/>
      <c r="AK267" s="38">
        <f t="shared" si="142"/>
        <v>0</v>
      </c>
      <c r="AL267" s="38">
        <f t="shared" si="143"/>
        <v>0</v>
      </c>
      <c r="AM267" s="38">
        <f t="shared" si="144"/>
        <v>0</v>
      </c>
      <c r="AN267" s="38">
        <f t="shared" si="145"/>
        <v>0</v>
      </c>
      <c r="AO267" s="38"/>
      <c r="AP267" s="38">
        <f t="shared" si="146"/>
        <v>0</v>
      </c>
      <c r="AQ267" s="38">
        <f t="shared" si="147"/>
        <v>0</v>
      </c>
      <c r="AR267" s="38">
        <f t="shared" si="148"/>
        <v>0</v>
      </c>
      <c r="AS267" s="38">
        <f t="shared" si="149"/>
        <v>0</v>
      </c>
      <c r="AT267" s="38">
        <f t="shared" si="150"/>
        <v>0</v>
      </c>
      <c r="AU267" s="38"/>
      <c r="AV267" s="38">
        <f t="shared" si="151"/>
        <v>1</v>
      </c>
      <c r="AW267" s="38">
        <f t="shared" si="152"/>
        <v>1</v>
      </c>
      <c r="AX267" s="38">
        <f t="shared" si="153"/>
        <v>0</v>
      </c>
      <c r="AY267" s="38">
        <f t="shared" si="154"/>
        <v>0</v>
      </c>
      <c r="AZ267" s="38">
        <f t="shared" si="155"/>
        <v>0</v>
      </c>
      <c r="BA267" s="38">
        <f t="shared" si="156"/>
        <v>0</v>
      </c>
      <c r="BB267" s="38">
        <f t="shared" si="157"/>
        <v>0</v>
      </c>
      <c r="BC267" s="38">
        <f t="shared" si="158"/>
        <v>0</v>
      </c>
      <c r="BD267" s="38">
        <f t="shared" si="159"/>
        <v>2</v>
      </c>
      <c r="BE267" s="38"/>
      <c r="BF267" s="38"/>
      <c r="BG267" s="39">
        <f t="shared" si="160"/>
        <v>0.1622549019607843</v>
      </c>
      <c r="BH267" s="39">
        <f t="shared" si="161"/>
        <v>0.059161018450120756</v>
      </c>
      <c r="BI267" s="39">
        <f t="shared" si="162"/>
        <v>0.24323038142904918</v>
      </c>
      <c r="BJ267" s="38"/>
      <c r="BK267" s="38"/>
      <c r="BL267" s="38"/>
      <c r="BM267" s="38">
        <f t="shared" si="163"/>
        <v>-6</v>
      </c>
      <c r="BN267" s="38">
        <f t="shared" si="164"/>
        <v>0</v>
      </c>
      <c r="BO267" s="38">
        <f t="shared" si="165"/>
        <v>0</v>
      </c>
      <c r="BP267" s="38">
        <f t="shared" si="166"/>
        <v>0</v>
      </c>
      <c r="BQ267" s="38">
        <f t="shared" si="167"/>
        <v>0</v>
      </c>
      <c r="BR267" s="38">
        <f t="shared" si="168"/>
        <v>0</v>
      </c>
      <c r="BS267" s="38">
        <f t="shared" si="169"/>
        <v>0</v>
      </c>
      <c r="BT267" s="38">
        <f t="shared" si="170"/>
        <v>0</v>
      </c>
      <c r="BU267" s="38">
        <f t="shared" si="171"/>
        <v>2</v>
      </c>
      <c r="BV267" s="40">
        <f t="shared" si="172"/>
        <v>-1</v>
      </c>
      <c r="BW267" s="40">
        <f t="shared" si="173"/>
        <v>0</v>
      </c>
      <c r="BX267" s="40">
        <f t="shared" si="174"/>
        <v>0</v>
      </c>
      <c r="BY267" s="38">
        <f t="shared" si="175"/>
        <v>-5</v>
      </c>
      <c r="BZ267" s="37"/>
      <c r="CA267" s="37"/>
      <c r="CB267" s="37"/>
      <c r="CC267" s="37"/>
      <c r="CD267" s="37"/>
      <c r="CE267" s="37"/>
      <c r="CF267" s="37"/>
      <c r="CG267" s="37"/>
      <c r="CH267" s="37">
        <f t="shared" si="176"/>
        <v>0</v>
      </c>
      <c r="CI267" s="38">
        <f t="shared" si="177"/>
        <v>0</v>
      </c>
      <c r="CJ267" s="38">
        <f t="shared" si="178"/>
        <v>13.05</v>
      </c>
      <c r="CR267" s="38">
        <f t="shared" si="179"/>
        <v>-0.057161256263948454</v>
      </c>
      <c r="CS267" s="39">
        <f t="shared" si="180"/>
        <v>-10</v>
      </c>
    </row>
    <row r="268" spans="1:97" ht="12.75">
      <c r="A268" s="4" t="s">
        <v>220</v>
      </c>
      <c r="B268" s="4" t="s">
        <v>2</v>
      </c>
      <c r="C268" s="5" t="s">
        <v>230</v>
      </c>
      <c r="D268" s="4"/>
      <c r="E268" s="4" t="s">
        <v>49</v>
      </c>
      <c r="F268" s="4" t="s">
        <v>231</v>
      </c>
      <c r="G268">
        <v>6.3</v>
      </c>
      <c r="H268">
        <v>4.4</v>
      </c>
      <c r="I268">
        <v>9</v>
      </c>
      <c r="J268">
        <v>10.7</v>
      </c>
      <c r="K268">
        <v>12.2</v>
      </c>
      <c r="L268">
        <v>14.8</v>
      </c>
      <c r="M268">
        <v>15.1</v>
      </c>
      <c r="N268">
        <v>9.7</v>
      </c>
      <c r="O268">
        <v>17.2</v>
      </c>
      <c r="P268">
        <v>15.7</v>
      </c>
      <c r="Q268">
        <v>18.4</v>
      </c>
      <c r="R268">
        <v>15.4</v>
      </c>
      <c r="S268">
        <v>16.4</v>
      </c>
      <c r="T268">
        <v>16.1</v>
      </c>
      <c r="U268">
        <v>15.2</v>
      </c>
      <c r="V268">
        <v>17.1</v>
      </c>
      <c r="W268">
        <v>12.5</v>
      </c>
      <c r="X268">
        <v>14.7</v>
      </c>
      <c r="Y268">
        <v>6.6</v>
      </c>
      <c r="Z268">
        <v>-1.2</v>
      </c>
      <c r="AA268">
        <v>10.8</v>
      </c>
      <c r="AC268" s="38">
        <f t="shared" si="136"/>
        <v>0</v>
      </c>
      <c r="AD268" s="38">
        <f t="shared" si="137"/>
        <v>12.54</v>
      </c>
      <c r="AE268" s="38"/>
      <c r="AF268" s="38">
        <f t="shared" si="138"/>
        <v>0</v>
      </c>
      <c r="AG268" s="38">
        <f t="shared" si="139"/>
        <v>0</v>
      </c>
      <c r="AH268" s="38">
        <f t="shared" si="140"/>
        <v>0</v>
      </c>
      <c r="AI268" s="38">
        <f t="shared" si="141"/>
        <v>0</v>
      </c>
      <c r="AJ268" s="38"/>
      <c r="AK268" s="38">
        <f t="shared" si="142"/>
        <v>0</v>
      </c>
      <c r="AL268" s="38">
        <f t="shared" si="143"/>
        <v>0</v>
      </c>
      <c r="AM268" s="38">
        <f t="shared" si="144"/>
        <v>0</v>
      </c>
      <c r="AN268" s="38">
        <f t="shared" si="145"/>
        <v>0</v>
      </c>
      <c r="AO268" s="38"/>
      <c r="AP268" s="38">
        <f t="shared" si="146"/>
        <v>0</v>
      </c>
      <c r="AQ268" s="38">
        <f t="shared" si="147"/>
        <v>0</v>
      </c>
      <c r="AR268" s="38">
        <f t="shared" si="148"/>
        <v>0</v>
      </c>
      <c r="AS268" s="38">
        <f t="shared" si="149"/>
        <v>0</v>
      </c>
      <c r="AT268" s="38">
        <f t="shared" si="150"/>
        <v>0</v>
      </c>
      <c r="AU268" s="38"/>
      <c r="AV268" s="38">
        <f t="shared" si="151"/>
        <v>1</v>
      </c>
      <c r="AW268" s="38">
        <f t="shared" si="152"/>
        <v>1</v>
      </c>
      <c r="AX268" s="38">
        <f t="shared" si="153"/>
        <v>1</v>
      </c>
      <c r="AY268" s="38">
        <f t="shared" si="154"/>
        <v>0</v>
      </c>
      <c r="AZ268" s="38">
        <f t="shared" si="155"/>
        <v>0</v>
      </c>
      <c r="BA268" s="38">
        <f t="shared" si="156"/>
        <v>0</v>
      </c>
      <c r="BB268" s="38">
        <f t="shared" si="157"/>
        <v>1</v>
      </c>
      <c r="BC268" s="38">
        <f t="shared" si="158"/>
        <v>0</v>
      </c>
      <c r="BD268" s="38">
        <f t="shared" si="159"/>
        <v>4</v>
      </c>
      <c r="BE268" s="38"/>
      <c r="BF268" s="38"/>
      <c r="BG268" s="39">
        <f t="shared" si="160"/>
        <v>-0.042105263157894736</v>
      </c>
      <c r="BH268" s="39">
        <f t="shared" si="161"/>
        <v>0.0025438611633258794</v>
      </c>
      <c r="BI268" s="39">
        <f t="shared" si="162"/>
        <v>-0.05043670452483865</v>
      </c>
      <c r="BJ268" s="38"/>
      <c r="BK268" s="38"/>
      <c r="BL268" s="38"/>
      <c r="BM268" s="38">
        <f t="shared" si="163"/>
        <v>0</v>
      </c>
      <c r="BN268" s="38">
        <f t="shared" si="164"/>
        <v>0</v>
      </c>
      <c r="BO268" s="38">
        <f t="shared" si="165"/>
        <v>0</v>
      </c>
      <c r="BP268" s="38">
        <f t="shared" si="166"/>
        <v>0</v>
      </c>
      <c r="BQ268" s="38">
        <f t="shared" si="167"/>
        <v>0</v>
      </c>
      <c r="BR268" s="38">
        <f t="shared" si="168"/>
        <v>0</v>
      </c>
      <c r="BS268" s="38">
        <f t="shared" si="169"/>
        <v>0</v>
      </c>
      <c r="BT268" s="38">
        <f t="shared" si="170"/>
        <v>0</v>
      </c>
      <c r="BU268" s="38">
        <f t="shared" si="171"/>
        <v>4</v>
      </c>
      <c r="BV268" s="40">
        <f t="shared" si="172"/>
        <v>-10</v>
      </c>
      <c r="BW268" s="40">
        <f t="shared" si="173"/>
        <v>0</v>
      </c>
      <c r="BX268" s="40">
        <f t="shared" si="174"/>
        <v>-10</v>
      </c>
      <c r="BY268" s="38">
        <f t="shared" si="175"/>
        <v>-16</v>
      </c>
      <c r="BZ268" s="37"/>
      <c r="CA268" s="37"/>
      <c r="CB268" s="37"/>
      <c r="CC268" s="37"/>
      <c r="CD268" s="37"/>
      <c r="CE268" s="37"/>
      <c r="CF268" s="37"/>
      <c r="CG268" s="37"/>
      <c r="CH268" s="37">
        <f t="shared" si="176"/>
        <v>0</v>
      </c>
      <c r="CI268" s="38">
        <f t="shared" si="177"/>
        <v>0</v>
      </c>
      <c r="CJ268" s="38">
        <f t="shared" si="178"/>
        <v>4.800000000000001</v>
      </c>
      <c r="CR268" s="38">
        <f t="shared" si="179"/>
        <v>-0.5056805914191127</v>
      </c>
      <c r="CS268" s="39">
        <f t="shared" si="180"/>
        <v>-10</v>
      </c>
    </row>
    <row r="269" spans="1:97" ht="12.75">
      <c r="A269" s="4" t="s">
        <v>220</v>
      </c>
      <c r="B269" s="4" t="s">
        <v>2</v>
      </c>
      <c r="C269" s="5" t="s">
        <v>232</v>
      </c>
      <c r="D269" s="4"/>
      <c r="E269" s="4" t="s">
        <v>8</v>
      </c>
      <c r="F269" s="4" t="s">
        <v>233</v>
      </c>
      <c r="G269">
        <v>6.3</v>
      </c>
      <c r="K269">
        <v>3.8</v>
      </c>
      <c r="L269">
        <v>14.2</v>
      </c>
      <c r="M269">
        <v>16.9</v>
      </c>
      <c r="N269">
        <v>17</v>
      </c>
      <c r="O269">
        <v>17.6</v>
      </c>
      <c r="P269">
        <v>17.7</v>
      </c>
      <c r="Q269">
        <v>15.5</v>
      </c>
      <c r="R269">
        <v>14.6</v>
      </c>
      <c r="S269">
        <v>14.1</v>
      </c>
      <c r="T269">
        <v>15.4</v>
      </c>
      <c r="U269">
        <v>17.1</v>
      </c>
      <c r="V269">
        <v>12.1</v>
      </c>
      <c r="W269">
        <v>11.8</v>
      </c>
      <c r="X269">
        <v>14.1</v>
      </c>
      <c r="Y269">
        <v>13.5</v>
      </c>
      <c r="Z269">
        <v>13.8</v>
      </c>
      <c r="AA269">
        <v>11.7</v>
      </c>
      <c r="AC269" s="38">
        <f t="shared" si="136"/>
        <v>3</v>
      </c>
      <c r="AD269" s="38">
        <f t="shared" si="137"/>
        <v>14.170588235294119</v>
      </c>
      <c r="AE269" s="38"/>
      <c r="AF269" s="38">
        <f t="shared" si="138"/>
        <v>0</v>
      </c>
      <c r="AG269" s="38">
        <f t="shared" si="139"/>
        <v>0</v>
      </c>
      <c r="AH269" s="38">
        <f t="shared" si="140"/>
        <v>0</v>
      </c>
      <c r="AI269" s="38">
        <f t="shared" si="141"/>
        <v>0</v>
      </c>
      <c r="AJ269" s="38"/>
      <c r="AK269" s="38">
        <f t="shared" si="142"/>
        <v>0</v>
      </c>
      <c r="AL269" s="38">
        <f t="shared" si="143"/>
        <v>0</v>
      </c>
      <c r="AM269" s="38">
        <f t="shared" si="144"/>
        <v>0</v>
      </c>
      <c r="AN269" s="38">
        <f t="shared" si="145"/>
        <v>0</v>
      </c>
      <c r="AO269" s="38"/>
      <c r="AP269" s="38">
        <f t="shared" si="146"/>
        <v>0</v>
      </c>
      <c r="AQ269" s="38">
        <f t="shared" si="147"/>
        <v>0</v>
      </c>
      <c r="AR269" s="38">
        <f t="shared" si="148"/>
        <v>0</v>
      </c>
      <c r="AS269" s="38">
        <f t="shared" si="149"/>
        <v>0</v>
      </c>
      <c r="AT269" s="38">
        <f t="shared" si="150"/>
        <v>0</v>
      </c>
      <c r="AU269" s="38"/>
      <c r="AV269" s="38">
        <f t="shared" si="151"/>
        <v>1</v>
      </c>
      <c r="AW269" s="38">
        <f t="shared" si="152"/>
        <v>1</v>
      </c>
      <c r="AX269" s="38">
        <f t="shared" si="153"/>
        <v>0</v>
      </c>
      <c r="AY269" s="38">
        <f t="shared" si="154"/>
        <v>0</v>
      </c>
      <c r="AZ269" s="38">
        <f t="shared" si="155"/>
        <v>0</v>
      </c>
      <c r="BA269" s="38">
        <f t="shared" si="156"/>
        <v>0</v>
      </c>
      <c r="BB269" s="38">
        <f t="shared" si="157"/>
        <v>0</v>
      </c>
      <c r="BC269" s="38">
        <f t="shared" si="158"/>
        <v>0</v>
      </c>
      <c r="BD269" s="38">
        <f t="shared" si="159"/>
        <v>2</v>
      </c>
      <c r="BE269" s="38"/>
      <c r="BF269" s="38"/>
      <c r="BG269" s="39">
        <f t="shared" si="160"/>
        <v>-0.025735294117647037</v>
      </c>
      <c r="BH269" s="39">
        <f t="shared" si="161"/>
        <v>0.0015364329003170671</v>
      </c>
      <c r="BI269" s="39">
        <f t="shared" si="162"/>
        <v>-0.039197358333401336</v>
      </c>
      <c r="BJ269" s="38"/>
      <c r="BK269" s="38"/>
      <c r="BL269" s="38"/>
      <c r="BM269" s="38">
        <f t="shared" si="163"/>
        <v>-6</v>
      </c>
      <c r="BN269" s="38">
        <f t="shared" si="164"/>
        <v>0</v>
      </c>
      <c r="BO269" s="38">
        <f t="shared" si="165"/>
        <v>0</v>
      </c>
      <c r="BP269" s="38">
        <f t="shared" si="166"/>
        <v>0</v>
      </c>
      <c r="BQ269" s="38">
        <f t="shared" si="167"/>
        <v>0</v>
      </c>
      <c r="BR269" s="38">
        <f t="shared" si="168"/>
        <v>0</v>
      </c>
      <c r="BS269" s="38">
        <f t="shared" si="169"/>
        <v>0</v>
      </c>
      <c r="BT269" s="38">
        <f t="shared" si="170"/>
        <v>0</v>
      </c>
      <c r="BU269" s="38">
        <f t="shared" si="171"/>
        <v>2</v>
      </c>
      <c r="BV269" s="40">
        <f t="shared" si="172"/>
        <v>-10</v>
      </c>
      <c r="BW269" s="40">
        <f t="shared" si="173"/>
        <v>0</v>
      </c>
      <c r="BX269" s="40">
        <f t="shared" si="174"/>
        <v>-10</v>
      </c>
      <c r="BY269" s="38">
        <f t="shared" si="175"/>
        <v>-24</v>
      </c>
      <c r="BZ269" s="37"/>
      <c r="CA269" s="37"/>
      <c r="CB269" s="37"/>
      <c r="CC269" s="37"/>
      <c r="CD269" s="37"/>
      <c r="CE269" s="37"/>
      <c r="CF269" s="37"/>
      <c r="CG269" s="37"/>
      <c r="CH269" s="37">
        <f t="shared" si="176"/>
        <v>0</v>
      </c>
      <c r="CI269" s="38">
        <f t="shared" si="177"/>
        <v>0</v>
      </c>
      <c r="CJ269" s="38">
        <f t="shared" si="178"/>
        <v>12.75</v>
      </c>
      <c r="CR269" s="38">
        <f t="shared" si="179"/>
        <v>-0.6816349545426298</v>
      </c>
      <c r="CS269" s="39">
        <f t="shared" si="180"/>
        <v>-10</v>
      </c>
    </row>
    <row r="270" spans="1:97" ht="12.75">
      <c r="A270" s="4" t="s">
        <v>220</v>
      </c>
      <c r="B270" s="4" t="s">
        <v>2</v>
      </c>
      <c r="C270" s="5" t="s">
        <v>232</v>
      </c>
      <c r="D270" s="4"/>
      <c r="E270" s="4" t="s">
        <v>49</v>
      </c>
      <c r="F270" s="4" t="s">
        <v>233</v>
      </c>
      <c r="G270">
        <v>6.3</v>
      </c>
      <c r="H270">
        <v>10.1</v>
      </c>
      <c r="I270">
        <v>8.8</v>
      </c>
      <c r="J270">
        <v>11</v>
      </c>
      <c r="K270">
        <v>11.8</v>
      </c>
      <c r="L270">
        <v>18.7</v>
      </c>
      <c r="M270">
        <v>14.9</v>
      </c>
      <c r="N270">
        <v>11.3</v>
      </c>
      <c r="O270">
        <v>13.6</v>
      </c>
      <c r="P270">
        <v>15.4</v>
      </c>
      <c r="Q270">
        <v>16.9</v>
      </c>
      <c r="R270">
        <v>17.3</v>
      </c>
      <c r="S270">
        <v>15.3</v>
      </c>
      <c r="T270">
        <v>15.2</v>
      </c>
      <c r="U270">
        <v>13.9</v>
      </c>
      <c r="V270">
        <v>13.5</v>
      </c>
      <c r="W270">
        <v>14.8</v>
      </c>
      <c r="X270">
        <v>13.7</v>
      </c>
      <c r="Y270">
        <v>8.4</v>
      </c>
      <c r="Z270">
        <v>0.7</v>
      </c>
      <c r="AA270">
        <v>10.8</v>
      </c>
      <c r="AC270" s="38">
        <f t="shared" si="136"/>
        <v>0</v>
      </c>
      <c r="AD270" s="38">
        <f t="shared" si="137"/>
        <v>12.805000000000001</v>
      </c>
      <c r="AE270" s="38"/>
      <c r="AF270" s="38">
        <f t="shared" si="138"/>
        <v>0</v>
      </c>
      <c r="AG270" s="38">
        <f t="shared" si="139"/>
        <v>0</v>
      </c>
      <c r="AH270" s="38">
        <f t="shared" si="140"/>
        <v>0</v>
      </c>
      <c r="AI270" s="38">
        <f t="shared" si="141"/>
        <v>0</v>
      </c>
      <c r="AJ270" s="38"/>
      <c r="AK270" s="38">
        <f t="shared" si="142"/>
        <v>0</v>
      </c>
      <c r="AL270" s="38">
        <f t="shared" si="143"/>
        <v>0</v>
      </c>
      <c r="AM270" s="38">
        <f t="shared" si="144"/>
        <v>0</v>
      </c>
      <c r="AN270" s="38">
        <f t="shared" si="145"/>
        <v>0</v>
      </c>
      <c r="AO270" s="38"/>
      <c r="AP270" s="38">
        <f t="shared" si="146"/>
        <v>0</v>
      </c>
      <c r="AQ270" s="38">
        <f t="shared" si="147"/>
        <v>0</v>
      </c>
      <c r="AR270" s="38">
        <f t="shared" si="148"/>
        <v>0</v>
      </c>
      <c r="AS270" s="38">
        <f t="shared" si="149"/>
        <v>0</v>
      </c>
      <c r="AT270" s="38">
        <f t="shared" si="150"/>
        <v>0</v>
      </c>
      <c r="AU270" s="38"/>
      <c r="AV270" s="38">
        <f t="shared" si="151"/>
        <v>1</v>
      </c>
      <c r="AW270" s="38">
        <f t="shared" si="152"/>
        <v>1</v>
      </c>
      <c r="AX270" s="38">
        <f t="shared" si="153"/>
        <v>1</v>
      </c>
      <c r="AY270" s="38">
        <f t="shared" si="154"/>
        <v>0</v>
      </c>
      <c r="AZ270" s="38">
        <f t="shared" si="155"/>
        <v>0</v>
      </c>
      <c r="BA270" s="38">
        <f t="shared" si="156"/>
        <v>0</v>
      </c>
      <c r="BB270" s="38">
        <f t="shared" si="157"/>
        <v>1</v>
      </c>
      <c r="BC270" s="38">
        <f t="shared" si="158"/>
        <v>0</v>
      </c>
      <c r="BD270" s="38">
        <f t="shared" si="159"/>
        <v>4</v>
      </c>
      <c r="BE270" s="38"/>
      <c r="BF270" s="38"/>
      <c r="BG270" s="39">
        <f t="shared" si="160"/>
        <v>-0.12624060150375943</v>
      </c>
      <c r="BH270" s="39">
        <f t="shared" si="161"/>
        <v>0.0351215113736414</v>
      </c>
      <c r="BI270" s="39">
        <f t="shared" si="162"/>
        <v>-0.18740734076775487</v>
      </c>
      <c r="BJ270" s="38"/>
      <c r="BK270" s="38"/>
      <c r="BL270" s="38"/>
      <c r="BM270" s="38">
        <f t="shared" si="163"/>
        <v>0</v>
      </c>
      <c r="BN270" s="38">
        <f t="shared" si="164"/>
        <v>0</v>
      </c>
      <c r="BO270" s="38">
        <f t="shared" si="165"/>
        <v>0</v>
      </c>
      <c r="BP270" s="38">
        <f t="shared" si="166"/>
        <v>0</v>
      </c>
      <c r="BQ270" s="38">
        <f t="shared" si="167"/>
        <v>0</v>
      </c>
      <c r="BR270" s="38">
        <f t="shared" si="168"/>
        <v>0</v>
      </c>
      <c r="BS270" s="38">
        <f t="shared" si="169"/>
        <v>0</v>
      </c>
      <c r="BT270" s="38">
        <f t="shared" si="170"/>
        <v>0</v>
      </c>
      <c r="BU270" s="38">
        <f t="shared" si="171"/>
        <v>4</v>
      </c>
      <c r="BV270" s="40">
        <f t="shared" si="172"/>
        <v>-10</v>
      </c>
      <c r="BW270" s="40">
        <f t="shared" si="173"/>
        <v>0</v>
      </c>
      <c r="BX270" s="40">
        <f t="shared" si="174"/>
        <v>-10</v>
      </c>
      <c r="BY270" s="38">
        <f t="shared" si="175"/>
        <v>-16</v>
      </c>
      <c r="BZ270" s="37"/>
      <c r="CA270" s="37"/>
      <c r="CB270" s="37"/>
      <c r="CC270" s="37"/>
      <c r="CD270" s="37"/>
      <c r="CE270" s="37"/>
      <c r="CF270" s="37"/>
      <c r="CG270" s="37"/>
      <c r="CH270" s="37">
        <f t="shared" si="176"/>
        <v>0</v>
      </c>
      <c r="CI270" s="38">
        <f t="shared" si="177"/>
        <v>0</v>
      </c>
      <c r="CJ270" s="38">
        <f t="shared" si="178"/>
        <v>5.75</v>
      </c>
      <c r="CR270" s="38">
        <f t="shared" si="179"/>
        <v>-0.6050579058910543</v>
      </c>
      <c r="CS270" s="39">
        <f t="shared" si="180"/>
        <v>-10</v>
      </c>
    </row>
    <row r="271" spans="1:97" ht="12.75">
      <c r="A271" s="4" t="s">
        <v>220</v>
      </c>
      <c r="B271" s="4" t="s">
        <v>2</v>
      </c>
      <c r="C271" s="5" t="s">
        <v>235</v>
      </c>
      <c r="D271" s="4"/>
      <c r="E271" s="4" t="s">
        <v>8</v>
      </c>
      <c r="F271" s="4" t="s">
        <v>236</v>
      </c>
      <c r="G271">
        <v>6.3</v>
      </c>
      <c r="J271">
        <v>3.7</v>
      </c>
      <c r="K271">
        <v>3.9</v>
      </c>
      <c r="L271">
        <v>0.7</v>
      </c>
      <c r="M271">
        <v>12.2</v>
      </c>
      <c r="N271">
        <v>23.2</v>
      </c>
      <c r="O271">
        <v>14.2</v>
      </c>
      <c r="P271">
        <v>12.1</v>
      </c>
      <c r="Q271">
        <v>21.5</v>
      </c>
      <c r="R271">
        <v>19.9</v>
      </c>
      <c r="S271">
        <v>17.3</v>
      </c>
      <c r="T271">
        <v>18.3</v>
      </c>
      <c r="U271">
        <v>14.9</v>
      </c>
      <c r="V271">
        <v>12.7</v>
      </c>
      <c r="W271">
        <v>12.7</v>
      </c>
      <c r="X271">
        <v>12.6</v>
      </c>
      <c r="Y271">
        <v>14.1</v>
      </c>
      <c r="Z271">
        <v>12.3</v>
      </c>
      <c r="AA271">
        <v>13</v>
      </c>
      <c r="AC271" s="38">
        <f t="shared" si="136"/>
        <v>2</v>
      </c>
      <c r="AD271" s="38">
        <f t="shared" si="137"/>
        <v>13.294444444444444</v>
      </c>
      <c r="AE271" s="38"/>
      <c r="AF271" s="38">
        <f t="shared" si="138"/>
        <v>0</v>
      </c>
      <c r="AG271" s="38">
        <f t="shared" si="139"/>
        <v>0</v>
      </c>
      <c r="AH271" s="38">
        <f t="shared" si="140"/>
        <v>0</v>
      </c>
      <c r="AI271" s="38">
        <f t="shared" si="141"/>
        <v>0</v>
      </c>
      <c r="AJ271" s="38"/>
      <c r="AK271" s="38">
        <f t="shared" si="142"/>
        <v>0</v>
      </c>
      <c r="AL271" s="38">
        <f t="shared" si="143"/>
        <v>0</v>
      </c>
      <c r="AM271" s="38">
        <f t="shared" si="144"/>
        <v>0</v>
      </c>
      <c r="AN271" s="38">
        <f t="shared" si="145"/>
        <v>0</v>
      </c>
      <c r="AO271" s="38"/>
      <c r="AP271" s="38">
        <f t="shared" si="146"/>
        <v>0</v>
      </c>
      <c r="AQ271" s="38">
        <f t="shared" si="147"/>
        <v>0</v>
      </c>
      <c r="AR271" s="38">
        <f t="shared" si="148"/>
        <v>0</v>
      </c>
      <c r="AS271" s="38">
        <f t="shared" si="149"/>
        <v>0</v>
      </c>
      <c r="AT271" s="38">
        <f t="shared" si="150"/>
        <v>0</v>
      </c>
      <c r="AU271" s="38"/>
      <c r="AV271" s="38">
        <f t="shared" si="151"/>
        <v>1</v>
      </c>
      <c r="AW271" s="38">
        <f t="shared" si="152"/>
        <v>1</v>
      </c>
      <c r="AX271" s="38">
        <f t="shared" si="153"/>
        <v>1</v>
      </c>
      <c r="AY271" s="38">
        <f t="shared" si="154"/>
        <v>0</v>
      </c>
      <c r="AZ271" s="38">
        <f t="shared" si="155"/>
        <v>0</v>
      </c>
      <c r="BA271" s="38">
        <f t="shared" si="156"/>
        <v>0</v>
      </c>
      <c r="BB271" s="38">
        <f t="shared" si="157"/>
        <v>0</v>
      </c>
      <c r="BC271" s="38">
        <f t="shared" si="158"/>
        <v>0</v>
      </c>
      <c r="BD271" s="38">
        <f t="shared" si="159"/>
        <v>3</v>
      </c>
      <c r="BE271" s="38"/>
      <c r="BF271" s="38"/>
      <c r="BG271" s="39">
        <f t="shared" si="160"/>
        <v>0.37100103199174406</v>
      </c>
      <c r="BH271" s="39">
        <f t="shared" si="161"/>
        <v>0.11150823083276172</v>
      </c>
      <c r="BI271" s="39">
        <f t="shared" si="162"/>
        <v>0.333928481613596</v>
      </c>
      <c r="BJ271" s="38"/>
      <c r="BK271" s="38"/>
      <c r="BL271" s="38"/>
      <c r="BM271" s="38">
        <f t="shared" si="163"/>
        <v>-4</v>
      </c>
      <c r="BN271" s="38">
        <f t="shared" si="164"/>
        <v>0</v>
      </c>
      <c r="BO271" s="38">
        <f t="shared" si="165"/>
        <v>0</v>
      </c>
      <c r="BP271" s="38">
        <f t="shared" si="166"/>
        <v>0</v>
      </c>
      <c r="BQ271" s="38">
        <f t="shared" si="167"/>
        <v>0</v>
      </c>
      <c r="BR271" s="38">
        <f t="shared" si="168"/>
        <v>0</v>
      </c>
      <c r="BS271" s="38">
        <f t="shared" si="169"/>
        <v>0</v>
      </c>
      <c r="BT271" s="38">
        <f t="shared" si="170"/>
        <v>0</v>
      </c>
      <c r="BU271" s="38">
        <f t="shared" si="171"/>
        <v>3</v>
      </c>
      <c r="BV271" s="40">
        <f t="shared" si="172"/>
        <v>-1</v>
      </c>
      <c r="BW271" s="40">
        <f t="shared" si="173"/>
        <v>0</v>
      </c>
      <c r="BX271" s="40">
        <f t="shared" si="174"/>
        <v>5</v>
      </c>
      <c r="BY271" s="38">
        <f t="shared" si="175"/>
        <v>3</v>
      </c>
      <c r="BZ271" s="37"/>
      <c r="CA271" s="37"/>
      <c r="CB271" s="37"/>
      <c r="CC271" s="37"/>
      <c r="CD271" s="37"/>
      <c r="CE271" s="37"/>
      <c r="CF271" s="37"/>
      <c r="CG271" s="37"/>
      <c r="CH271" s="37">
        <f t="shared" si="176"/>
        <v>0</v>
      </c>
      <c r="CI271" s="38">
        <f t="shared" si="177"/>
        <v>0</v>
      </c>
      <c r="CJ271" s="38">
        <f t="shared" si="178"/>
        <v>12.65</v>
      </c>
      <c r="CR271" s="38">
        <f t="shared" si="179"/>
        <v>0.023870291505025558</v>
      </c>
      <c r="CS271" s="39">
        <f t="shared" si="180"/>
        <v>-10</v>
      </c>
    </row>
    <row r="272" spans="1:97" ht="12.75">
      <c r="A272" s="4" t="s">
        <v>220</v>
      </c>
      <c r="B272" s="4" t="s">
        <v>2</v>
      </c>
      <c r="C272" s="5" t="s">
        <v>235</v>
      </c>
      <c r="D272" s="4"/>
      <c r="E272" s="4" t="s">
        <v>49</v>
      </c>
      <c r="F272" s="4" t="s">
        <v>236</v>
      </c>
      <c r="G272">
        <v>6.3</v>
      </c>
      <c r="H272">
        <v>19.1</v>
      </c>
      <c r="I272">
        <v>9.3</v>
      </c>
      <c r="J272">
        <v>9.9</v>
      </c>
      <c r="K272">
        <v>16.7</v>
      </c>
      <c r="L272">
        <v>8.6</v>
      </c>
      <c r="M272">
        <v>13.3</v>
      </c>
      <c r="N272">
        <v>17.7</v>
      </c>
      <c r="O272">
        <v>13.9</v>
      </c>
      <c r="P272">
        <v>17.8</v>
      </c>
      <c r="Q272">
        <v>14.2</v>
      </c>
      <c r="R272">
        <v>15.5</v>
      </c>
      <c r="S272">
        <v>14.6</v>
      </c>
      <c r="T272">
        <v>15.9</v>
      </c>
      <c r="U272">
        <v>15</v>
      </c>
      <c r="V272">
        <v>14.7</v>
      </c>
      <c r="W272">
        <v>13.9</v>
      </c>
      <c r="X272">
        <v>12.2</v>
      </c>
      <c r="Y272">
        <v>13.5</v>
      </c>
      <c r="Z272">
        <v>9.8</v>
      </c>
      <c r="AA272">
        <v>9.8</v>
      </c>
      <c r="AC272" s="38">
        <f t="shared" si="136"/>
        <v>0</v>
      </c>
      <c r="AD272" s="38">
        <f t="shared" si="137"/>
        <v>13.77</v>
      </c>
      <c r="AE272" s="38"/>
      <c r="AF272" s="38">
        <f t="shared" si="138"/>
        <v>0</v>
      </c>
      <c r="AG272" s="38">
        <f t="shared" si="139"/>
        <v>0</v>
      </c>
      <c r="AH272" s="38">
        <f t="shared" si="140"/>
        <v>0</v>
      </c>
      <c r="AI272" s="38">
        <f t="shared" si="141"/>
        <v>0</v>
      </c>
      <c r="AJ272" s="38"/>
      <c r="AK272" s="38">
        <f t="shared" si="142"/>
        <v>0</v>
      </c>
      <c r="AL272" s="38">
        <f t="shared" si="143"/>
        <v>0</v>
      </c>
      <c r="AM272" s="38">
        <f t="shared" si="144"/>
        <v>0</v>
      </c>
      <c r="AN272" s="38">
        <f t="shared" si="145"/>
        <v>0</v>
      </c>
      <c r="AO272" s="38"/>
      <c r="AP272" s="38">
        <f t="shared" si="146"/>
        <v>0</v>
      </c>
      <c r="AQ272" s="38">
        <f t="shared" si="147"/>
        <v>0</v>
      </c>
      <c r="AR272" s="38">
        <f t="shared" si="148"/>
        <v>0</v>
      </c>
      <c r="AS272" s="38">
        <f t="shared" si="149"/>
        <v>0</v>
      </c>
      <c r="AT272" s="38">
        <f t="shared" si="150"/>
        <v>0</v>
      </c>
      <c r="AU272" s="38"/>
      <c r="AV272" s="38">
        <f t="shared" si="151"/>
        <v>1</v>
      </c>
      <c r="AW272" s="38">
        <f t="shared" si="152"/>
        <v>1</v>
      </c>
      <c r="AX272" s="38">
        <f t="shared" si="153"/>
        <v>0</v>
      </c>
      <c r="AY272" s="38">
        <f t="shared" si="154"/>
        <v>0</v>
      </c>
      <c r="AZ272" s="38">
        <f t="shared" si="155"/>
        <v>0</v>
      </c>
      <c r="BA272" s="38">
        <f t="shared" si="156"/>
        <v>0</v>
      </c>
      <c r="BB272" s="38">
        <f t="shared" si="157"/>
        <v>0</v>
      </c>
      <c r="BC272" s="38">
        <f t="shared" si="158"/>
        <v>0</v>
      </c>
      <c r="BD272" s="38">
        <f t="shared" si="159"/>
        <v>2</v>
      </c>
      <c r="BE272" s="38"/>
      <c r="BF272" s="38"/>
      <c r="BG272" s="39">
        <f t="shared" si="160"/>
        <v>-0.08947368421052633</v>
      </c>
      <c r="BH272" s="39">
        <f t="shared" si="161"/>
        <v>0.030340952516934253</v>
      </c>
      <c r="BI272" s="39">
        <f t="shared" si="162"/>
        <v>-0.17418654516619317</v>
      </c>
      <c r="BJ272" s="38"/>
      <c r="BK272" s="38"/>
      <c r="BL272" s="38"/>
      <c r="BM272" s="38">
        <f t="shared" si="163"/>
        <v>0</v>
      </c>
      <c r="BN272" s="38">
        <f t="shared" si="164"/>
        <v>0</v>
      </c>
      <c r="BO272" s="38">
        <f t="shared" si="165"/>
        <v>0</v>
      </c>
      <c r="BP272" s="38">
        <f t="shared" si="166"/>
        <v>0</v>
      </c>
      <c r="BQ272" s="38">
        <f t="shared" si="167"/>
        <v>0</v>
      </c>
      <c r="BR272" s="38">
        <f t="shared" si="168"/>
        <v>0</v>
      </c>
      <c r="BS272" s="38">
        <f t="shared" si="169"/>
        <v>0</v>
      </c>
      <c r="BT272" s="38">
        <f t="shared" si="170"/>
        <v>0</v>
      </c>
      <c r="BU272" s="38">
        <f t="shared" si="171"/>
        <v>2</v>
      </c>
      <c r="BV272" s="40">
        <f t="shared" si="172"/>
        <v>-10</v>
      </c>
      <c r="BW272" s="40">
        <f t="shared" si="173"/>
        <v>0</v>
      </c>
      <c r="BX272" s="40">
        <f t="shared" si="174"/>
        <v>-10</v>
      </c>
      <c r="BY272" s="38">
        <f t="shared" si="175"/>
        <v>-18</v>
      </c>
      <c r="BZ272" s="37"/>
      <c r="CA272" s="37"/>
      <c r="CB272" s="37"/>
      <c r="CC272" s="37"/>
      <c r="CD272" s="37"/>
      <c r="CE272" s="37"/>
      <c r="CF272" s="37"/>
      <c r="CG272" s="37"/>
      <c r="CH272" s="37">
        <f t="shared" si="176"/>
        <v>0</v>
      </c>
      <c r="CI272" s="38">
        <f t="shared" si="177"/>
        <v>0</v>
      </c>
      <c r="CJ272" s="38">
        <f t="shared" si="178"/>
        <v>9.8</v>
      </c>
      <c r="CR272" s="38">
        <f t="shared" si="179"/>
        <v>-0.30383950709589247</v>
      </c>
      <c r="CS272" s="39">
        <f t="shared" si="180"/>
        <v>-10</v>
      </c>
    </row>
    <row r="273" spans="1:97" ht="12.75">
      <c r="A273" s="4" t="s">
        <v>220</v>
      </c>
      <c r="B273" s="4" t="s">
        <v>2</v>
      </c>
      <c r="C273" s="5" t="s">
        <v>237</v>
      </c>
      <c r="D273" s="4"/>
      <c r="E273" s="4" t="s">
        <v>8</v>
      </c>
      <c r="F273" s="4" t="s">
        <v>238</v>
      </c>
      <c r="G273">
        <v>6.3</v>
      </c>
      <c r="H273">
        <v>7.6</v>
      </c>
      <c r="I273">
        <v>2.6</v>
      </c>
      <c r="J273">
        <v>-0.5</v>
      </c>
      <c r="K273">
        <v>3</v>
      </c>
      <c r="L273">
        <v>10.2</v>
      </c>
      <c r="M273">
        <v>4.9</v>
      </c>
      <c r="N273">
        <v>8.9</v>
      </c>
      <c r="O273">
        <v>13.1</v>
      </c>
      <c r="P273">
        <v>18.4</v>
      </c>
      <c r="Q273">
        <v>16</v>
      </c>
      <c r="R273">
        <v>19.2</v>
      </c>
      <c r="S273">
        <v>15.7</v>
      </c>
      <c r="T273">
        <v>18.5</v>
      </c>
      <c r="U273">
        <v>14.7</v>
      </c>
      <c r="V273">
        <v>17.1</v>
      </c>
      <c r="W273">
        <v>16.4</v>
      </c>
      <c r="X273">
        <v>15.5</v>
      </c>
      <c r="Y273">
        <v>17.5</v>
      </c>
      <c r="Z273">
        <v>15.4</v>
      </c>
      <c r="AA273">
        <v>12.5</v>
      </c>
      <c r="AC273" s="38">
        <f t="shared" si="136"/>
        <v>0</v>
      </c>
      <c r="AD273" s="38">
        <f t="shared" si="137"/>
        <v>12.334999999999999</v>
      </c>
      <c r="AE273" s="38"/>
      <c r="AF273" s="38">
        <f t="shared" si="138"/>
        <v>5</v>
      </c>
      <c r="AG273" s="38">
        <f t="shared" si="139"/>
        <v>0</v>
      </c>
      <c r="AH273" s="38">
        <f t="shared" si="140"/>
        <v>0</v>
      </c>
      <c r="AI273" s="38">
        <f t="shared" si="141"/>
        <v>5</v>
      </c>
      <c r="AJ273" s="38"/>
      <c r="AK273" s="38">
        <f t="shared" si="142"/>
        <v>0</v>
      </c>
      <c r="AL273" s="38">
        <f t="shared" si="143"/>
        <v>0</v>
      </c>
      <c r="AM273" s="38">
        <f t="shared" si="144"/>
        <v>0</v>
      </c>
      <c r="AN273" s="38">
        <f t="shared" si="145"/>
        <v>0</v>
      </c>
      <c r="AO273" s="38"/>
      <c r="AP273" s="38">
        <f t="shared" si="146"/>
        <v>0</v>
      </c>
      <c r="AQ273" s="38">
        <f t="shared" si="147"/>
        <v>0</v>
      </c>
      <c r="AR273" s="38">
        <f t="shared" si="148"/>
        <v>0</v>
      </c>
      <c r="AS273" s="38">
        <f t="shared" si="149"/>
        <v>0</v>
      </c>
      <c r="AT273" s="38">
        <f t="shared" si="150"/>
        <v>0</v>
      </c>
      <c r="AU273" s="38"/>
      <c r="AV273" s="38">
        <f t="shared" si="151"/>
        <v>1</v>
      </c>
      <c r="AW273" s="38">
        <f t="shared" si="152"/>
        <v>1</v>
      </c>
      <c r="AX273" s="38">
        <f t="shared" si="153"/>
        <v>1</v>
      </c>
      <c r="AY273" s="38">
        <f t="shared" si="154"/>
        <v>0</v>
      </c>
      <c r="AZ273" s="38">
        <f t="shared" si="155"/>
        <v>0</v>
      </c>
      <c r="BA273" s="38">
        <f t="shared" si="156"/>
        <v>0</v>
      </c>
      <c r="BB273" s="38">
        <f t="shared" si="157"/>
        <v>0</v>
      </c>
      <c r="BC273" s="38">
        <f t="shared" si="158"/>
        <v>0</v>
      </c>
      <c r="BD273" s="38">
        <f t="shared" si="159"/>
        <v>3</v>
      </c>
      <c r="BE273" s="38"/>
      <c r="BF273" s="38"/>
      <c r="BG273" s="39">
        <f t="shared" si="160"/>
        <v>0.7397744360902254</v>
      </c>
      <c r="BH273" s="39">
        <f t="shared" si="161"/>
        <v>0.5360569826501425</v>
      </c>
      <c r="BI273" s="39">
        <f t="shared" si="162"/>
        <v>0.732159123859112</v>
      </c>
      <c r="BJ273" s="38"/>
      <c r="BK273" s="38"/>
      <c r="BL273" s="38"/>
      <c r="BM273" s="38">
        <f t="shared" si="163"/>
        <v>0</v>
      </c>
      <c r="BN273" s="38">
        <f t="shared" si="164"/>
        <v>5</v>
      </c>
      <c r="BO273" s="38">
        <f t="shared" si="165"/>
        <v>0</v>
      </c>
      <c r="BP273" s="38">
        <f t="shared" si="166"/>
        <v>0</v>
      </c>
      <c r="BQ273" s="38">
        <f t="shared" si="167"/>
        <v>0</v>
      </c>
      <c r="BR273" s="38">
        <f t="shared" si="168"/>
        <v>0</v>
      </c>
      <c r="BS273" s="38">
        <f t="shared" si="169"/>
        <v>0</v>
      </c>
      <c r="BT273" s="38">
        <f t="shared" si="170"/>
        <v>0</v>
      </c>
      <c r="BU273" s="38">
        <f t="shared" si="171"/>
        <v>3</v>
      </c>
      <c r="BV273" s="40">
        <f t="shared" si="172"/>
        <v>2.5</v>
      </c>
      <c r="BW273" s="40">
        <f t="shared" si="173"/>
        <v>7.5</v>
      </c>
      <c r="BX273" s="40">
        <f t="shared" si="174"/>
        <v>15</v>
      </c>
      <c r="BY273" s="38">
        <f t="shared" si="175"/>
        <v>33</v>
      </c>
      <c r="BZ273" s="37"/>
      <c r="CA273" s="37"/>
      <c r="CB273" s="37"/>
      <c r="CC273" s="37"/>
      <c r="CD273" s="37"/>
      <c r="CE273" s="37"/>
      <c r="CF273" s="37"/>
      <c r="CG273" s="37"/>
      <c r="CH273" s="37">
        <f t="shared" si="176"/>
        <v>0</v>
      </c>
      <c r="CI273" s="38">
        <f t="shared" si="177"/>
        <v>0</v>
      </c>
      <c r="CJ273" s="38">
        <f t="shared" si="178"/>
        <v>13.95</v>
      </c>
      <c r="CR273" s="38">
        <f t="shared" si="179"/>
        <v>0.4834798611184578</v>
      </c>
      <c r="CS273" s="39">
        <f t="shared" si="180"/>
        <v>-10</v>
      </c>
    </row>
    <row r="274" spans="1:97" ht="12.75">
      <c r="A274" s="4" t="s">
        <v>220</v>
      </c>
      <c r="B274" s="4" t="s">
        <v>2</v>
      </c>
      <c r="C274" s="5" t="s">
        <v>237</v>
      </c>
      <c r="D274" s="4"/>
      <c r="E274" s="4" t="s">
        <v>49</v>
      </c>
      <c r="F274" s="4" t="s">
        <v>238</v>
      </c>
      <c r="G274">
        <v>6.3</v>
      </c>
      <c r="H274">
        <v>7.6</v>
      </c>
      <c r="I274">
        <v>4</v>
      </c>
      <c r="J274">
        <v>6.2</v>
      </c>
      <c r="K274">
        <v>9.7</v>
      </c>
      <c r="L274">
        <v>11.1</v>
      </c>
      <c r="M274">
        <v>14.2</v>
      </c>
      <c r="N274">
        <v>11.8</v>
      </c>
      <c r="O274">
        <v>13.6</v>
      </c>
      <c r="P274">
        <v>15.5</v>
      </c>
      <c r="Q274">
        <v>18.5</v>
      </c>
      <c r="R274">
        <v>14.4</v>
      </c>
      <c r="S274">
        <v>6.5</v>
      </c>
      <c r="T274">
        <v>14.3</v>
      </c>
      <c r="U274">
        <v>16.3</v>
      </c>
      <c r="V274">
        <v>16.1</v>
      </c>
      <c r="W274">
        <v>15.9</v>
      </c>
      <c r="X274">
        <v>16.4</v>
      </c>
      <c r="Y274">
        <v>15.9</v>
      </c>
      <c r="Z274">
        <v>16.1</v>
      </c>
      <c r="AA274">
        <v>12.2</v>
      </c>
      <c r="AC274" s="38">
        <f t="shared" si="136"/>
        <v>0</v>
      </c>
      <c r="AD274" s="38">
        <f t="shared" si="137"/>
        <v>12.815000000000001</v>
      </c>
      <c r="AE274" s="38"/>
      <c r="AF274" s="38">
        <f t="shared" si="138"/>
        <v>0</v>
      </c>
      <c r="AG274" s="38">
        <f t="shared" si="139"/>
        <v>0</v>
      </c>
      <c r="AH274" s="38">
        <f t="shared" si="140"/>
        <v>0</v>
      </c>
      <c r="AI274" s="38">
        <f t="shared" si="141"/>
        <v>0</v>
      </c>
      <c r="AJ274" s="38"/>
      <c r="AK274" s="38">
        <f t="shared" si="142"/>
        <v>0</v>
      </c>
      <c r="AL274" s="38">
        <f t="shared" si="143"/>
        <v>0</v>
      </c>
      <c r="AM274" s="38">
        <f t="shared" si="144"/>
        <v>0</v>
      </c>
      <c r="AN274" s="38">
        <f t="shared" si="145"/>
        <v>0</v>
      </c>
      <c r="AO274" s="38"/>
      <c r="AP274" s="38">
        <f t="shared" si="146"/>
        <v>0</v>
      </c>
      <c r="AQ274" s="38">
        <f t="shared" si="147"/>
        <v>0</v>
      </c>
      <c r="AR274" s="38">
        <f t="shared" si="148"/>
        <v>0</v>
      </c>
      <c r="AS274" s="38">
        <f t="shared" si="149"/>
        <v>0</v>
      </c>
      <c r="AT274" s="38">
        <f t="shared" si="150"/>
        <v>0</v>
      </c>
      <c r="AU274" s="38"/>
      <c r="AV274" s="38">
        <f t="shared" si="151"/>
        <v>1</v>
      </c>
      <c r="AW274" s="38">
        <f t="shared" si="152"/>
        <v>1</v>
      </c>
      <c r="AX274" s="38">
        <f t="shared" si="153"/>
        <v>0</v>
      </c>
      <c r="AY274" s="38">
        <f t="shared" si="154"/>
        <v>1</v>
      </c>
      <c r="AZ274" s="38">
        <f t="shared" si="155"/>
        <v>1</v>
      </c>
      <c r="BA274" s="38">
        <f t="shared" si="156"/>
        <v>0</v>
      </c>
      <c r="BB274" s="38">
        <f t="shared" si="157"/>
        <v>0</v>
      </c>
      <c r="BC274" s="38">
        <f t="shared" si="158"/>
        <v>0</v>
      </c>
      <c r="BD274" s="38">
        <f t="shared" si="159"/>
        <v>4</v>
      </c>
      <c r="BE274" s="38"/>
      <c r="BF274" s="38"/>
      <c r="BG274" s="39">
        <f t="shared" si="160"/>
        <v>0.4507518796992481</v>
      </c>
      <c r="BH274" s="39">
        <f t="shared" si="161"/>
        <v>0.4289495101833247</v>
      </c>
      <c r="BI274" s="39">
        <f t="shared" si="162"/>
        <v>0.6549423716506092</v>
      </c>
      <c r="BJ274" s="38"/>
      <c r="BK274" s="38"/>
      <c r="BL274" s="38"/>
      <c r="BM274" s="38">
        <f t="shared" si="163"/>
        <v>0</v>
      </c>
      <c r="BN274" s="38">
        <f t="shared" si="164"/>
        <v>0</v>
      </c>
      <c r="BO274" s="38">
        <f t="shared" si="165"/>
        <v>0</v>
      </c>
      <c r="BP274" s="38">
        <f t="shared" si="166"/>
        <v>0</v>
      </c>
      <c r="BQ274" s="38">
        <f t="shared" si="167"/>
        <v>0</v>
      </c>
      <c r="BR274" s="38">
        <f t="shared" si="168"/>
        <v>0</v>
      </c>
      <c r="BS274" s="38">
        <f t="shared" si="169"/>
        <v>0</v>
      </c>
      <c r="BT274" s="38">
        <f t="shared" si="170"/>
        <v>0</v>
      </c>
      <c r="BU274" s="38">
        <f t="shared" si="171"/>
        <v>4</v>
      </c>
      <c r="BV274" s="40">
        <f t="shared" si="172"/>
        <v>-1</v>
      </c>
      <c r="BW274" s="40">
        <f t="shared" si="173"/>
        <v>5</v>
      </c>
      <c r="BX274" s="40">
        <f t="shared" si="174"/>
        <v>10</v>
      </c>
      <c r="BY274" s="38">
        <f t="shared" si="175"/>
        <v>18</v>
      </c>
      <c r="BZ274" s="37"/>
      <c r="CA274" s="37"/>
      <c r="CB274" s="37"/>
      <c r="CC274" s="37"/>
      <c r="CD274" s="37"/>
      <c r="CE274" s="37"/>
      <c r="CF274" s="37"/>
      <c r="CG274" s="37"/>
      <c r="CH274" s="37">
        <f t="shared" si="176"/>
        <v>0</v>
      </c>
      <c r="CI274" s="38">
        <f t="shared" si="177"/>
        <v>0</v>
      </c>
      <c r="CJ274" s="38">
        <f t="shared" si="178"/>
        <v>14.15</v>
      </c>
      <c r="CR274" s="38">
        <f t="shared" si="179"/>
        <v>0.2850605442005902</v>
      </c>
      <c r="CS274" s="39">
        <f t="shared" si="180"/>
        <v>-10</v>
      </c>
    </row>
    <row r="275" spans="1:97" ht="12.75">
      <c r="A275" s="4" t="s">
        <v>220</v>
      </c>
      <c r="B275" s="4" t="s">
        <v>2</v>
      </c>
      <c r="C275" s="5" t="s">
        <v>239</v>
      </c>
      <c r="D275" s="4"/>
      <c r="E275" s="4" t="s">
        <v>8</v>
      </c>
      <c r="F275" s="4" t="s">
        <v>240</v>
      </c>
      <c r="G275">
        <v>6.3</v>
      </c>
      <c r="I275">
        <v>4.5</v>
      </c>
      <c r="J275">
        <v>2</v>
      </c>
      <c r="K275">
        <v>1.4</v>
      </c>
      <c r="L275">
        <v>10.6</v>
      </c>
      <c r="M275">
        <v>3.5</v>
      </c>
      <c r="N275">
        <v>15.4</v>
      </c>
      <c r="O275">
        <v>13.9</v>
      </c>
      <c r="P275">
        <v>18.7</v>
      </c>
      <c r="Q275">
        <v>15.4</v>
      </c>
      <c r="R275">
        <v>16.7</v>
      </c>
      <c r="S275">
        <v>18</v>
      </c>
      <c r="T275">
        <v>13.8</v>
      </c>
      <c r="U275">
        <v>15.4</v>
      </c>
      <c r="V275">
        <v>14.3</v>
      </c>
      <c r="W275">
        <v>15.9</v>
      </c>
      <c r="X275">
        <v>16</v>
      </c>
      <c r="Y275">
        <v>15.2</v>
      </c>
      <c r="Z275">
        <v>15</v>
      </c>
      <c r="AA275">
        <v>12.1</v>
      </c>
      <c r="AC275" s="38">
        <f t="shared" si="136"/>
        <v>1</v>
      </c>
      <c r="AD275" s="38">
        <f t="shared" si="137"/>
        <v>12.515789473684212</v>
      </c>
      <c r="AE275" s="38"/>
      <c r="AF275" s="38">
        <f t="shared" si="138"/>
        <v>0</v>
      </c>
      <c r="AG275" s="38">
        <f t="shared" si="139"/>
        <v>0</v>
      </c>
      <c r="AH275" s="38">
        <f t="shared" si="140"/>
        <v>0</v>
      </c>
      <c r="AI275" s="38">
        <f t="shared" si="141"/>
        <v>0</v>
      </c>
      <c r="AJ275" s="38"/>
      <c r="AK275" s="38">
        <f t="shared" si="142"/>
        <v>0</v>
      </c>
      <c r="AL275" s="38">
        <f t="shared" si="143"/>
        <v>0</v>
      </c>
      <c r="AM275" s="38">
        <f t="shared" si="144"/>
        <v>0</v>
      </c>
      <c r="AN275" s="38">
        <f t="shared" si="145"/>
        <v>0</v>
      </c>
      <c r="AO275" s="38"/>
      <c r="AP275" s="38">
        <f t="shared" si="146"/>
        <v>0</v>
      </c>
      <c r="AQ275" s="38">
        <f t="shared" si="147"/>
        <v>0</v>
      </c>
      <c r="AR275" s="38">
        <f t="shared" si="148"/>
        <v>0</v>
      </c>
      <c r="AS275" s="38">
        <f t="shared" si="149"/>
        <v>0</v>
      </c>
      <c r="AT275" s="38">
        <f t="shared" si="150"/>
        <v>0</v>
      </c>
      <c r="AU275" s="38"/>
      <c r="AV275" s="38">
        <f t="shared" si="151"/>
        <v>1</v>
      </c>
      <c r="AW275" s="38">
        <f t="shared" si="152"/>
        <v>1</v>
      </c>
      <c r="AX275" s="38">
        <f t="shared" si="153"/>
        <v>1</v>
      </c>
      <c r="AY275" s="38">
        <f t="shared" si="154"/>
        <v>0</v>
      </c>
      <c r="AZ275" s="38">
        <f t="shared" si="155"/>
        <v>1</v>
      </c>
      <c r="BA275" s="38">
        <f t="shared" si="156"/>
        <v>0</v>
      </c>
      <c r="BB275" s="38">
        <f t="shared" si="157"/>
        <v>0</v>
      </c>
      <c r="BC275" s="38">
        <f t="shared" si="158"/>
        <v>0</v>
      </c>
      <c r="BD275" s="38">
        <f t="shared" si="159"/>
        <v>4</v>
      </c>
      <c r="BE275" s="38"/>
      <c r="BF275" s="38"/>
      <c r="BG275" s="39">
        <f t="shared" si="160"/>
        <v>0.6250877192982459</v>
      </c>
      <c r="BH275" s="39">
        <f t="shared" si="161"/>
        <v>0.4139559415458223</v>
      </c>
      <c r="BI275" s="39">
        <f t="shared" si="162"/>
        <v>0.6433940795079034</v>
      </c>
      <c r="BJ275" s="38"/>
      <c r="BK275" s="38"/>
      <c r="BL275" s="38"/>
      <c r="BM275" s="38">
        <f t="shared" si="163"/>
        <v>-2</v>
      </c>
      <c r="BN275" s="38">
        <f t="shared" si="164"/>
        <v>0</v>
      </c>
      <c r="BO275" s="38">
        <f t="shared" si="165"/>
        <v>0</v>
      </c>
      <c r="BP275" s="38">
        <f t="shared" si="166"/>
        <v>0</v>
      </c>
      <c r="BQ275" s="38">
        <f t="shared" si="167"/>
        <v>0</v>
      </c>
      <c r="BR275" s="38">
        <f t="shared" si="168"/>
        <v>0</v>
      </c>
      <c r="BS275" s="38">
        <f t="shared" si="169"/>
        <v>0</v>
      </c>
      <c r="BT275" s="38">
        <f t="shared" si="170"/>
        <v>0</v>
      </c>
      <c r="BU275" s="38">
        <f t="shared" si="171"/>
        <v>4</v>
      </c>
      <c r="BV275" s="40">
        <f t="shared" si="172"/>
        <v>2.5</v>
      </c>
      <c r="BW275" s="40">
        <f t="shared" si="173"/>
        <v>5</v>
      </c>
      <c r="BX275" s="40">
        <f t="shared" si="174"/>
        <v>10</v>
      </c>
      <c r="BY275" s="38">
        <f t="shared" si="175"/>
        <v>19.5</v>
      </c>
      <c r="BZ275" s="37"/>
      <c r="CA275" s="37"/>
      <c r="CB275" s="37"/>
      <c r="CC275" s="37"/>
      <c r="CD275" s="37"/>
      <c r="CE275" s="37"/>
      <c r="CF275" s="37"/>
      <c r="CG275" s="37"/>
      <c r="CH275" s="37">
        <f t="shared" si="176"/>
        <v>0</v>
      </c>
      <c r="CI275" s="38">
        <f t="shared" si="177"/>
        <v>0</v>
      </c>
      <c r="CJ275" s="38">
        <f t="shared" si="178"/>
        <v>13.55</v>
      </c>
      <c r="CR275" s="38">
        <f t="shared" si="179"/>
        <v>0.3102659414196179</v>
      </c>
      <c r="CS275" s="39">
        <f t="shared" si="180"/>
        <v>-10</v>
      </c>
    </row>
    <row r="276" spans="1:97" ht="12.75">
      <c r="A276" s="4" t="s">
        <v>220</v>
      </c>
      <c r="B276" s="4" t="s">
        <v>2</v>
      </c>
      <c r="C276" s="5" t="s">
        <v>239</v>
      </c>
      <c r="D276" s="4"/>
      <c r="E276" s="4" t="s">
        <v>49</v>
      </c>
      <c r="F276" s="4" t="s">
        <v>240</v>
      </c>
      <c r="G276">
        <v>6.3</v>
      </c>
      <c r="H276">
        <v>14.1</v>
      </c>
      <c r="I276">
        <v>4.5</v>
      </c>
      <c r="J276">
        <v>2.9</v>
      </c>
      <c r="K276">
        <v>15.6</v>
      </c>
      <c r="L276">
        <v>10.7</v>
      </c>
      <c r="M276">
        <v>13.8</v>
      </c>
      <c r="N276">
        <v>14.4</v>
      </c>
      <c r="O276">
        <v>19.9</v>
      </c>
      <c r="P276">
        <v>16.5</v>
      </c>
      <c r="Q276">
        <v>16.4</v>
      </c>
      <c r="R276">
        <v>12.4</v>
      </c>
      <c r="S276">
        <v>12.3</v>
      </c>
      <c r="T276">
        <v>14.8</v>
      </c>
      <c r="U276">
        <v>13.3</v>
      </c>
      <c r="V276">
        <v>12.9</v>
      </c>
      <c r="W276">
        <v>16.5</v>
      </c>
      <c r="X276">
        <v>14.9</v>
      </c>
      <c r="Y276">
        <v>13.3</v>
      </c>
      <c r="Z276">
        <v>13.1</v>
      </c>
      <c r="AA276">
        <v>12.3</v>
      </c>
      <c r="AC276" s="38">
        <f t="shared" si="136"/>
        <v>0</v>
      </c>
      <c r="AD276" s="38">
        <f t="shared" si="137"/>
        <v>13.230000000000004</v>
      </c>
      <c r="AE276" s="38"/>
      <c r="AF276" s="38">
        <f t="shared" si="138"/>
        <v>0</v>
      </c>
      <c r="AG276" s="38">
        <f t="shared" si="139"/>
        <v>0</v>
      </c>
      <c r="AH276" s="38">
        <f t="shared" si="140"/>
        <v>0</v>
      </c>
      <c r="AI276" s="38">
        <f t="shared" si="141"/>
        <v>0</v>
      </c>
      <c r="AJ276" s="38"/>
      <c r="AK276" s="38">
        <f t="shared" si="142"/>
        <v>0</v>
      </c>
      <c r="AL276" s="38">
        <f t="shared" si="143"/>
        <v>0</v>
      </c>
      <c r="AM276" s="38">
        <f t="shared" si="144"/>
        <v>0</v>
      </c>
      <c r="AN276" s="38">
        <f t="shared" si="145"/>
        <v>0</v>
      </c>
      <c r="AO276" s="38"/>
      <c r="AP276" s="38">
        <f t="shared" si="146"/>
        <v>0</v>
      </c>
      <c r="AQ276" s="38">
        <f t="shared" si="147"/>
        <v>0</v>
      </c>
      <c r="AR276" s="38">
        <f t="shared" si="148"/>
        <v>0</v>
      </c>
      <c r="AS276" s="38">
        <f t="shared" si="149"/>
        <v>0</v>
      </c>
      <c r="AT276" s="38">
        <f t="shared" si="150"/>
        <v>0</v>
      </c>
      <c r="AU276" s="38"/>
      <c r="AV276" s="38">
        <f t="shared" si="151"/>
        <v>1</v>
      </c>
      <c r="AW276" s="38">
        <f t="shared" si="152"/>
        <v>1</v>
      </c>
      <c r="AX276" s="38">
        <f t="shared" si="153"/>
        <v>0</v>
      </c>
      <c r="AY276" s="38">
        <f t="shared" si="154"/>
        <v>1</v>
      </c>
      <c r="AZ276" s="38">
        <f t="shared" si="155"/>
        <v>1</v>
      </c>
      <c r="BA276" s="38">
        <f t="shared" si="156"/>
        <v>0</v>
      </c>
      <c r="BB276" s="38">
        <f t="shared" si="157"/>
        <v>0</v>
      </c>
      <c r="BC276" s="38">
        <f t="shared" si="158"/>
        <v>0</v>
      </c>
      <c r="BD276" s="38">
        <f t="shared" si="159"/>
        <v>4</v>
      </c>
      <c r="BE276" s="38"/>
      <c r="BF276" s="38"/>
      <c r="BG276" s="39">
        <f t="shared" si="160"/>
        <v>0.19909774436090227</v>
      </c>
      <c r="BH276" s="39">
        <f t="shared" si="161"/>
        <v>0.0937690445905459</v>
      </c>
      <c r="BI276" s="39">
        <f t="shared" si="162"/>
        <v>0.306217315954774</v>
      </c>
      <c r="BJ276" s="38"/>
      <c r="BK276" s="38"/>
      <c r="BL276" s="38"/>
      <c r="BM276" s="38">
        <f t="shared" si="163"/>
        <v>0</v>
      </c>
      <c r="BN276" s="38">
        <f t="shared" si="164"/>
        <v>0</v>
      </c>
      <c r="BO276" s="38">
        <f t="shared" si="165"/>
        <v>0</v>
      </c>
      <c r="BP276" s="38">
        <f t="shared" si="166"/>
        <v>0</v>
      </c>
      <c r="BQ276" s="38">
        <f t="shared" si="167"/>
        <v>0</v>
      </c>
      <c r="BR276" s="38">
        <f t="shared" si="168"/>
        <v>0</v>
      </c>
      <c r="BS276" s="38">
        <f t="shared" si="169"/>
        <v>0</v>
      </c>
      <c r="BT276" s="38">
        <f t="shared" si="170"/>
        <v>0</v>
      </c>
      <c r="BU276" s="38">
        <f t="shared" si="171"/>
        <v>4</v>
      </c>
      <c r="BV276" s="40">
        <f t="shared" si="172"/>
        <v>-1</v>
      </c>
      <c r="BW276" s="40">
        <f t="shared" si="173"/>
        <v>0</v>
      </c>
      <c r="BX276" s="40">
        <f t="shared" si="174"/>
        <v>5</v>
      </c>
      <c r="BY276" s="38">
        <f t="shared" si="175"/>
        <v>8</v>
      </c>
      <c r="BZ276" s="37"/>
      <c r="CA276" s="37"/>
      <c r="CB276" s="37"/>
      <c r="CC276" s="37"/>
      <c r="CD276" s="37"/>
      <c r="CE276" s="37"/>
      <c r="CF276" s="37"/>
      <c r="CG276" s="37"/>
      <c r="CH276" s="37">
        <f t="shared" si="176"/>
        <v>0</v>
      </c>
      <c r="CI276" s="38">
        <f t="shared" si="177"/>
        <v>0</v>
      </c>
      <c r="CJ276" s="38">
        <f t="shared" si="178"/>
        <v>12.7</v>
      </c>
      <c r="CR276" s="38">
        <f t="shared" si="179"/>
        <v>-0.1693144770489635</v>
      </c>
      <c r="CS276" s="39">
        <f t="shared" si="180"/>
        <v>-10</v>
      </c>
    </row>
    <row r="277" spans="1:97" ht="12.75">
      <c r="A277" s="4" t="s">
        <v>220</v>
      </c>
      <c r="B277" s="4" t="s">
        <v>2</v>
      </c>
      <c r="C277" s="5" t="s">
        <v>243</v>
      </c>
      <c r="D277" s="4"/>
      <c r="E277" s="4" t="s">
        <v>8</v>
      </c>
      <c r="F277" s="4" t="s">
        <v>244</v>
      </c>
      <c r="G277">
        <v>6.3</v>
      </c>
      <c r="J277">
        <v>-0.2</v>
      </c>
      <c r="K277">
        <v>1.6</v>
      </c>
      <c r="L277">
        <v>5.3</v>
      </c>
      <c r="M277">
        <v>13.2</v>
      </c>
      <c r="N277">
        <v>18</v>
      </c>
      <c r="O277">
        <v>13.4</v>
      </c>
      <c r="P277">
        <v>16.9</v>
      </c>
      <c r="Q277">
        <v>21.8</v>
      </c>
      <c r="R277">
        <v>20.2</v>
      </c>
      <c r="S277">
        <v>14.8</v>
      </c>
      <c r="T277">
        <v>18.3</v>
      </c>
      <c r="U277">
        <v>15.2</v>
      </c>
      <c r="V277">
        <v>15.5</v>
      </c>
      <c r="W277">
        <v>13.7</v>
      </c>
      <c r="X277">
        <v>14.9</v>
      </c>
      <c r="Y277">
        <v>13.4</v>
      </c>
      <c r="Z277">
        <v>9.7</v>
      </c>
      <c r="AA277">
        <v>12.3</v>
      </c>
      <c r="AC277" s="38">
        <f t="shared" si="136"/>
        <v>2</v>
      </c>
      <c r="AD277" s="38">
        <f t="shared" si="137"/>
        <v>13.222222222222221</v>
      </c>
      <c r="AE277" s="38"/>
      <c r="AF277" s="38">
        <f t="shared" si="138"/>
        <v>0</v>
      </c>
      <c r="AG277" s="38">
        <f t="shared" si="139"/>
        <v>0</v>
      </c>
      <c r="AH277" s="38">
        <f t="shared" si="140"/>
        <v>0</v>
      </c>
      <c r="AI277" s="38">
        <f t="shared" si="141"/>
        <v>0</v>
      </c>
      <c r="AJ277" s="38"/>
      <c r="AK277" s="38">
        <f t="shared" si="142"/>
        <v>0</v>
      </c>
      <c r="AL277" s="38">
        <f t="shared" si="143"/>
        <v>0</v>
      </c>
      <c r="AM277" s="38">
        <f t="shared" si="144"/>
        <v>0</v>
      </c>
      <c r="AN277" s="38">
        <f t="shared" si="145"/>
        <v>0</v>
      </c>
      <c r="AO277" s="38"/>
      <c r="AP277" s="38">
        <f t="shared" si="146"/>
        <v>0</v>
      </c>
      <c r="AQ277" s="38">
        <f t="shared" si="147"/>
        <v>0</v>
      </c>
      <c r="AR277" s="38">
        <f t="shared" si="148"/>
        <v>0</v>
      </c>
      <c r="AS277" s="38">
        <f t="shared" si="149"/>
        <v>0</v>
      </c>
      <c r="AT277" s="38">
        <f t="shared" si="150"/>
        <v>0</v>
      </c>
      <c r="AU277" s="38"/>
      <c r="AV277" s="38">
        <f t="shared" si="151"/>
        <v>1</v>
      </c>
      <c r="AW277" s="38">
        <f t="shared" si="152"/>
        <v>1</v>
      </c>
      <c r="AX277" s="38">
        <f t="shared" si="153"/>
        <v>1</v>
      </c>
      <c r="AY277" s="38">
        <f t="shared" si="154"/>
        <v>0</v>
      </c>
      <c r="AZ277" s="38">
        <f t="shared" si="155"/>
        <v>0</v>
      </c>
      <c r="BA277" s="38">
        <f t="shared" si="156"/>
        <v>0</v>
      </c>
      <c r="BB277" s="38">
        <f t="shared" si="157"/>
        <v>0</v>
      </c>
      <c r="BC277" s="38">
        <f t="shared" si="158"/>
        <v>0</v>
      </c>
      <c r="BD277" s="38">
        <f t="shared" si="159"/>
        <v>3</v>
      </c>
      <c r="BE277" s="38"/>
      <c r="BF277" s="38"/>
      <c r="BG277" s="39">
        <f t="shared" si="160"/>
        <v>0.4227038183694532</v>
      </c>
      <c r="BH277" s="39">
        <f t="shared" si="161"/>
        <v>0.14664110962564206</v>
      </c>
      <c r="BI277" s="39">
        <f t="shared" si="162"/>
        <v>0.3829374748253846</v>
      </c>
      <c r="BJ277" s="38"/>
      <c r="BK277" s="38"/>
      <c r="BL277" s="38"/>
      <c r="BM277" s="38">
        <f t="shared" si="163"/>
        <v>-4</v>
      </c>
      <c r="BN277" s="38">
        <f t="shared" si="164"/>
        <v>0</v>
      </c>
      <c r="BO277" s="38">
        <f t="shared" si="165"/>
        <v>0</v>
      </c>
      <c r="BP277" s="38">
        <f t="shared" si="166"/>
        <v>0</v>
      </c>
      <c r="BQ277" s="38">
        <f t="shared" si="167"/>
        <v>0</v>
      </c>
      <c r="BR277" s="38">
        <f t="shared" si="168"/>
        <v>0</v>
      </c>
      <c r="BS277" s="38">
        <f t="shared" si="169"/>
        <v>0</v>
      </c>
      <c r="BT277" s="38">
        <f t="shared" si="170"/>
        <v>0</v>
      </c>
      <c r="BU277" s="38">
        <f t="shared" si="171"/>
        <v>3</v>
      </c>
      <c r="BV277" s="40">
        <f t="shared" si="172"/>
        <v>-1</v>
      </c>
      <c r="BW277" s="40">
        <f t="shared" si="173"/>
        <v>0</v>
      </c>
      <c r="BX277" s="40">
        <f t="shared" si="174"/>
        <v>5</v>
      </c>
      <c r="BY277" s="38">
        <f t="shared" si="175"/>
        <v>3</v>
      </c>
      <c r="BZ277" s="37"/>
      <c r="CA277" s="37"/>
      <c r="CB277" s="37"/>
      <c r="CC277" s="37"/>
      <c r="CD277" s="37"/>
      <c r="CE277" s="37"/>
      <c r="CF277" s="37"/>
      <c r="CG277" s="37"/>
      <c r="CH277" s="37">
        <f t="shared" si="176"/>
        <v>0</v>
      </c>
      <c r="CI277" s="38">
        <f t="shared" si="177"/>
        <v>0</v>
      </c>
      <c r="CJ277" s="38">
        <f t="shared" si="178"/>
        <v>11</v>
      </c>
      <c r="CR277" s="38">
        <f t="shared" si="179"/>
        <v>-0.07591348385270175</v>
      </c>
      <c r="CS277" s="39">
        <f t="shared" si="180"/>
        <v>-10</v>
      </c>
    </row>
    <row r="278" spans="1:97" ht="12.75">
      <c r="A278" s="4" t="s">
        <v>220</v>
      </c>
      <c r="B278" s="4" t="s">
        <v>2</v>
      </c>
      <c r="C278" s="5" t="s">
        <v>243</v>
      </c>
      <c r="D278" s="4"/>
      <c r="E278" s="4" t="s">
        <v>49</v>
      </c>
      <c r="F278" s="4" t="s">
        <v>244</v>
      </c>
      <c r="G278">
        <v>6.3</v>
      </c>
      <c r="H278">
        <v>13.5</v>
      </c>
      <c r="I278">
        <v>11.4</v>
      </c>
      <c r="J278">
        <v>10.2</v>
      </c>
      <c r="K278">
        <v>11.1</v>
      </c>
      <c r="L278">
        <v>16.3</v>
      </c>
      <c r="M278">
        <v>13.4</v>
      </c>
      <c r="N278">
        <v>13.5</v>
      </c>
      <c r="O278">
        <v>16.1</v>
      </c>
      <c r="P278">
        <v>18.8</v>
      </c>
      <c r="Q278">
        <v>10.4</v>
      </c>
      <c r="R278">
        <v>17.1</v>
      </c>
      <c r="S278">
        <v>15.1</v>
      </c>
      <c r="T278">
        <v>14.3</v>
      </c>
      <c r="U278">
        <v>16.9</v>
      </c>
      <c r="V278">
        <v>11.7</v>
      </c>
      <c r="W278">
        <v>14.9</v>
      </c>
      <c r="X278">
        <v>14.8</v>
      </c>
      <c r="Y278">
        <v>10.5</v>
      </c>
      <c r="Z278">
        <v>12.3</v>
      </c>
      <c r="AA278">
        <v>11.6</v>
      </c>
      <c r="AC278" s="38">
        <f t="shared" si="136"/>
        <v>0</v>
      </c>
      <c r="AD278" s="38">
        <f t="shared" si="137"/>
        <v>13.695000000000002</v>
      </c>
      <c r="AE278" s="38"/>
      <c r="AF278" s="38">
        <f t="shared" si="138"/>
        <v>0</v>
      </c>
      <c r="AG278" s="38">
        <f t="shared" si="139"/>
        <v>0</v>
      </c>
      <c r="AH278" s="38">
        <f t="shared" si="140"/>
        <v>0</v>
      </c>
      <c r="AI278" s="38">
        <f t="shared" si="141"/>
        <v>0</v>
      </c>
      <c r="AJ278" s="38"/>
      <c r="AK278" s="38">
        <f t="shared" si="142"/>
        <v>0</v>
      </c>
      <c r="AL278" s="38">
        <f t="shared" si="143"/>
        <v>0</v>
      </c>
      <c r="AM278" s="38">
        <f t="shared" si="144"/>
        <v>0</v>
      </c>
      <c r="AN278" s="38">
        <f t="shared" si="145"/>
        <v>0</v>
      </c>
      <c r="AO278" s="38"/>
      <c r="AP278" s="38">
        <f t="shared" si="146"/>
        <v>0</v>
      </c>
      <c r="AQ278" s="38">
        <f t="shared" si="147"/>
        <v>0</v>
      </c>
      <c r="AR278" s="38">
        <f t="shared" si="148"/>
        <v>0</v>
      </c>
      <c r="AS278" s="38">
        <f t="shared" si="149"/>
        <v>0</v>
      </c>
      <c r="AT278" s="38">
        <f t="shared" si="150"/>
        <v>0</v>
      </c>
      <c r="AU278" s="38"/>
      <c r="AV278" s="38">
        <f t="shared" si="151"/>
        <v>1</v>
      </c>
      <c r="AW278" s="38">
        <f t="shared" si="152"/>
        <v>1</v>
      </c>
      <c r="AX278" s="38">
        <f t="shared" si="153"/>
        <v>0</v>
      </c>
      <c r="AY278" s="38">
        <f t="shared" si="154"/>
        <v>1</v>
      </c>
      <c r="AZ278" s="38">
        <f t="shared" si="155"/>
        <v>0</v>
      </c>
      <c r="BA278" s="38">
        <f t="shared" si="156"/>
        <v>0</v>
      </c>
      <c r="BB278" s="38">
        <f t="shared" si="157"/>
        <v>1</v>
      </c>
      <c r="BC278" s="38">
        <f t="shared" si="158"/>
        <v>0</v>
      </c>
      <c r="BD278" s="38">
        <f t="shared" si="159"/>
        <v>4</v>
      </c>
      <c r="BE278" s="38"/>
      <c r="BF278" s="38"/>
      <c r="BG278" s="39">
        <f t="shared" si="160"/>
        <v>0.008646616541353357</v>
      </c>
      <c r="BH278" s="39">
        <f t="shared" si="161"/>
        <v>0.00040997979799357317</v>
      </c>
      <c r="BI278" s="39">
        <f t="shared" si="162"/>
        <v>0.02024795787217993</v>
      </c>
      <c r="BJ278" s="38"/>
      <c r="BK278" s="38"/>
      <c r="BL278" s="38"/>
      <c r="BM278" s="38">
        <f t="shared" si="163"/>
        <v>0</v>
      </c>
      <c r="BN278" s="38">
        <f t="shared" si="164"/>
        <v>0</v>
      </c>
      <c r="BO278" s="38">
        <f t="shared" si="165"/>
        <v>0</v>
      </c>
      <c r="BP278" s="38">
        <f t="shared" si="166"/>
        <v>0</v>
      </c>
      <c r="BQ278" s="38">
        <f t="shared" si="167"/>
        <v>0</v>
      </c>
      <c r="BR278" s="38">
        <f t="shared" si="168"/>
        <v>0</v>
      </c>
      <c r="BS278" s="38">
        <f t="shared" si="169"/>
        <v>0</v>
      </c>
      <c r="BT278" s="38">
        <f t="shared" si="170"/>
        <v>0</v>
      </c>
      <c r="BU278" s="38">
        <f t="shared" si="171"/>
        <v>4</v>
      </c>
      <c r="BV278" s="40">
        <f t="shared" si="172"/>
        <v>-1</v>
      </c>
      <c r="BW278" s="40">
        <f t="shared" si="173"/>
        <v>0</v>
      </c>
      <c r="BX278" s="40">
        <f t="shared" si="174"/>
        <v>0</v>
      </c>
      <c r="BY278" s="38">
        <f t="shared" si="175"/>
        <v>3</v>
      </c>
      <c r="BZ278" s="37"/>
      <c r="CA278" s="37"/>
      <c r="CB278" s="37"/>
      <c r="CC278" s="37"/>
      <c r="CD278" s="37"/>
      <c r="CE278" s="37"/>
      <c r="CF278" s="37"/>
      <c r="CG278" s="37"/>
      <c r="CH278" s="37">
        <f t="shared" si="176"/>
        <v>0</v>
      </c>
      <c r="CI278" s="38">
        <f t="shared" si="177"/>
        <v>0</v>
      </c>
      <c r="CJ278" s="38">
        <f t="shared" si="178"/>
        <v>11.95</v>
      </c>
      <c r="CR278" s="38">
        <f t="shared" si="179"/>
        <v>-0.4279040147814298</v>
      </c>
      <c r="CS278" s="39">
        <f t="shared" si="180"/>
        <v>-10</v>
      </c>
    </row>
    <row r="279" spans="1:97" ht="12.75">
      <c r="A279" s="4" t="s">
        <v>220</v>
      </c>
      <c r="B279" s="4" t="s">
        <v>2</v>
      </c>
      <c r="C279" s="5" t="s">
        <v>245</v>
      </c>
      <c r="D279" s="4"/>
      <c r="E279" s="4" t="s">
        <v>8</v>
      </c>
      <c r="F279" s="4" t="s">
        <v>246</v>
      </c>
      <c r="G279">
        <v>6.3</v>
      </c>
      <c r="H279">
        <v>8.1</v>
      </c>
      <c r="I279">
        <v>2.1</v>
      </c>
      <c r="J279">
        <v>-1.8</v>
      </c>
      <c r="K279">
        <v>4.6</v>
      </c>
      <c r="L279">
        <v>6.5</v>
      </c>
      <c r="M279">
        <v>4.1</v>
      </c>
      <c r="N279">
        <v>8.8</v>
      </c>
      <c r="O279">
        <v>15.9</v>
      </c>
      <c r="P279">
        <v>16.9</v>
      </c>
      <c r="Q279">
        <v>17.2</v>
      </c>
      <c r="R279">
        <v>17.5</v>
      </c>
      <c r="S279">
        <v>18.1</v>
      </c>
      <c r="T279">
        <v>19.9</v>
      </c>
      <c r="U279">
        <v>17.1</v>
      </c>
      <c r="V279">
        <v>17</v>
      </c>
      <c r="W279">
        <v>20.1</v>
      </c>
      <c r="X279">
        <v>16.9</v>
      </c>
      <c r="Y279">
        <v>15.1</v>
      </c>
      <c r="Z279">
        <v>10.6</v>
      </c>
      <c r="AA279">
        <v>12.1</v>
      </c>
      <c r="AC279" s="38">
        <f aca="true" t="shared" si="181" ref="AC279:AC342">COUNTIF(H279:AA279,"")</f>
        <v>0</v>
      </c>
      <c r="AD279" s="38">
        <f aca="true" t="shared" si="182" ref="AD279:AD342">AVERAGE(H279:AA279)</f>
        <v>12.34</v>
      </c>
      <c r="AE279" s="38"/>
      <c r="AF279" s="38">
        <f aca="true" t="shared" si="183" ref="AF279:AF342">IF(Y279&gt;Y$20*1.5,15,IF(Y279&gt;Y$20*1.3,10,IF(Y279&gt;Y$20*1.15,5,0)))</f>
        <v>0</v>
      </c>
      <c r="AG279" s="38">
        <f aca="true" t="shared" si="184" ref="AG279:AG342">IF(Z279&gt;Z$20*1.5,15,IF(Z279&gt;Z$20*1.3,10,IF(Z279&gt;Z$20*1.15,5,0)))</f>
        <v>0</v>
      </c>
      <c r="AH279" s="38">
        <f aca="true" t="shared" si="185" ref="AH279:AH342">IF(AA279&gt;AA$20*1.5,15,IF(AA279&gt;AA$20*1.3,10,IF(AA279&gt;AA$20*1.15,5,0)))</f>
        <v>0</v>
      </c>
      <c r="AI279" s="38">
        <f aca="true" t="shared" si="186" ref="AI279:AI342">SUM(AF279:AH279)</f>
        <v>0</v>
      </c>
      <c r="AJ279" s="38"/>
      <c r="AK279" s="38">
        <f aca="true" t="shared" si="187" ref="AK279:AK342">IF(Y279&gt;$AD279*2.5,5,IF(Y279&gt;$AD279*2,2.5,IF(Y279&gt;$AD279*1.5,1,0)))</f>
        <v>0</v>
      </c>
      <c r="AL279" s="38">
        <f aca="true" t="shared" si="188" ref="AL279:AL342">IF(Z279&gt;$AD279*2.5,5,IF(Z279&gt;$AD279*2,2.5,IF(Z279&gt;$AD279*1.5,1,0)))</f>
        <v>0</v>
      </c>
      <c r="AM279" s="38">
        <f aca="true" t="shared" si="189" ref="AM279:AM342">IF(AA279&gt;$AD279*2.5,5,IF(AA279&gt;$AD279*2,2.5,IF(AA279&gt;$AD279*1.5,1,0)))</f>
        <v>0</v>
      </c>
      <c r="AN279" s="38">
        <f aca="true" t="shared" si="190" ref="AN279:AN342">SUM(AK279:AM279)</f>
        <v>0</v>
      </c>
      <c r="AO279" s="38"/>
      <c r="AP279" s="38">
        <f aca="true" t="shared" si="191" ref="AP279:AP342">IF(AA279&lt;AA$20*1.2,0,1)</f>
        <v>0</v>
      </c>
      <c r="AQ279" s="38">
        <f aca="true" t="shared" si="192" ref="AQ279:AQ342">IF((Z279+AA279)&lt;(Z$20*1.2+AA$20*1.2),0,1)</f>
        <v>0</v>
      </c>
      <c r="AR279" s="38">
        <f aca="true" t="shared" si="193" ref="AR279:AR342">IF(AA279&gt;MAX(F279:Z279),1,0)</f>
        <v>0</v>
      </c>
      <c r="AS279" s="38">
        <f aca="true" t="shared" si="194" ref="AS279:AS342">IF(AA279&lt;MAX(F279:Z279),0,IF(Z279&lt;MAX(F279:Y279),0,1))</f>
        <v>0</v>
      </c>
      <c r="AT279" s="38">
        <f aca="true" t="shared" si="195" ref="AT279:AT342">IF(AA279&lt;MAX(F279:Z279),0,IF(Z279&lt;MAX(F279:Y279),0,IF(Y279&lt;MAX(F279:X279),0,1)))</f>
        <v>0</v>
      </c>
      <c r="AU279" s="38"/>
      <c r="AV279" s="38">
        <f aca="true" t="shared" si="196" ref="AV279:AV342">IF(COUNTIF(H279:K279,"")=4,"",IF(COUNTIF(K279:N279,"")=4,"",IF(AVERAGE(H279:K279)&lt;AVERAGE(K279:N279),1,0)))</f>
        <v>1</v>
      </c>
      <c r="AW279" s="38">
        <f aca="true" t="shared" si="197" ref="AW279:AW342">IF(COUNTIF(K279:N279,"")=4,"",IF(COUNTIF(N279:Q279,"")=4,"",IF(AVERAGE(K279:N279)&lt;AVERAGE(N279:Q279),1,0)))</f>
        <v>1</v>
      </c>
      <c r="AX279" s="38">
        <f aca="true" t="shared" si="198" ref="AX279:AX342">IF(COUNTIF(N279:Q279,"")=4,"",IF(COUNTIF(Q279:T279,"")=4,"",IF(AVERAGE(N279:Q279)&lt;AVERAGE(Q279:T279),1,0)))</f>
        <v>1</v>
      </c>
      <c r="AY279" s="38">
        <f aca="true" t="shared" si="199" ref="AY279:AY342">IF(COUNTIF(Q279:T279,"")=4,"",IF(COUNTIF(T279:W279,"")=4,"",IF(AVERAGE(Q279:T279)&lt;AVERAGE(T279:W279),1,0)))</f>
        <v>1</v>
      </c>
      <c r="AZ279" s="38">
        <f aca="true" t="shared" si="200" ref="AZ279:AZ342">IF(COUNTIF(T279:W279,"")=4,"",IF(COUNTIF(W279:Z279,"")=4,"",IF(AVERAGE(T279:W279)&lt;AVERAGE(W279:Z279),1,0)))</f>
        <v>0</v>
      </c>
      <c r="BA279" s="38">
        <f aca="true" t="shared" si="201" ref="BA279:BA342">IF(COUNTIF(W279:Y279,"")=3,"",IF(COUNTIF(Y279:AA279,"")=3,"",IF(AVERAGE(W279:Y279)&lt;AVERAGE(Y279:AA279),1,0)))</f>
        <v>0</v>
      </c>
      <c r="BB279" s="38">
        <f aca="true" t="shared" si="202" ref="BB279:BB342">IF(COUNTIF(Y279:Z279,"")=2,"",IF(COUNTIF(Z279:AA279,"")=2,"",IF(AVERAGE(Y279:Z279)&lt;AVERAGE(Z279:AA279),1,0)))</f>
        <v>0</v>
      </c>
      <c r="BC279" s="38">
        <f aca="true" t="shared" si="203" ref="BC279:BC342">IF(AA279&gt;MAX(F279:Z279),1,0)</f>
        <v>0</v>
      </c>
      <c r="BD279" s="38">
        <f aca="true" t="shared" si="204" ref="BD279:BD342">SUBTOTAL(9,AV279:BC279)</f>
        <v>4</v>
      </c>
      <c r="BE279" s="38"/>
      <c r="BF279" s="38"/>
      <c r="BG279" s="39">
        <f aca="true" t="shared" si="205" ref="BG279:BG342">SLOPE(H279:AA279,$AZ$6:$BS$6)</f>
        <v>0.7380451127819548</v>
      </c>
      <c r="BH279" s="39">
        <f aca="true" t="shared" si="206" ref="BH279:BH342">RSQ(H279:AA279,$AZ$6:$BS$6)</f>
        <v>0.44866964599328096</v>
      </c>
      <c r="BI279" s="39">
        <f aca="true" t="shared" si="207" ref="BI279:BI342">CORREL(H279:AA279,$AZ$6:$BS$6)</f>
        <v>0.6698280719656955</v>
      </c>
      <c r="BJ279" s="38"/>
      <c r="BK279" s="38"/>
      <c r="BL279" s="38"/>
      <c r="BM279" s="38">
        <f aca="true" t="shared" si="208" ref="BM279:BM342">AC279*-2</f>
        <v>0</v>
      </c>
      <c r="BN279" s="38">
        <f aca="true" t="shared" si="209" ref="BN279:BN342">AI279</f>
        <v>0</v>
      </c>
      <c r="BO279" s="38">
        <f aca="true" t="shared" si="210" ref="BO279:BO342">AN279</f>
        <v>0</v>
      </c>
      <c r="BP279" s="38">
        <f aca="true" t="shared" si="211" ref="BP279:BP342">AP279</f>
        <v>0</v>
      </c>
      <c r="BQ279" s="38">
        <f aca="true" t="shared" si="212" ref="BQ279:BQ342">AQ279</f>
        <v>0</v>
      </c>
      <c r="BR279" s="38">
        <f aca="true" t="shared" si="213" ref="BR279:BR342">AR279</f>
        <v>0</v>
      </c>
      <c r="BS279" s="38">
        <f aca="true" t="shared" si="214" ref="BS279:BS342">AS279</f>
        <v>0</v>
      </c>
      <c r="BT279" s="38">
        <f aca="true" t="shared" si="215" ref="BT279:BT342">AT279</f>
        <v>0</v>
      </c>
      <c r="BU279" s="38">
        <f aca="true" t="shared" si="216" ref="BU279:BU342">BD279</f>
        <v>4</v>
      </c>
      <c r="BV279" s="40">
        <f aca="true" t="shared" si="217" ref="BV279:BV342">IF(AC279&gt;4,0,IF(BG279&lt;0,-10,IF(BG279&lt;0.5,-1,IF(BG279&lt;0.75,2.5,IF(BG279&lt;1,5,IF(BG279&lt;1.25,7.5,IF(BG279&lt;1.5,10,15)))))))</f>
        <v>2.5</v>
      </c>
      <c r="BW279" s="40">
        <f aca="true" t="shared" si="218" ref="BW279:BW342">IF(BH279&lt;0,-10,IF(BH279&lt;0.25,0,IF(BH279&lt;0.5,5,IF(BH279&lt;0.7,7.5,IF(BH279&lt;0.8,10,IF(BH279&lt;0.85,12.5,IF(BH279&lt;0.9,15,IF(BH279&lt;0.95,17.5,20))))))))</f>
        <v>5</v>
      </c>
      <c r="BX279" s="40">
        <f aca="true" t="shared" si="219" ref="BX279:BX342">IF(BI279&lt;0,-10,IF(BI279&lt;0.25,0,IF(BI279&lt;0.5,5,IF(BI279&lt;0.7,10,IF(BI279&lt;0.8,15,IF(BI279&lt;0.85,20,IF(BI279&lt;0.9,25,IF(BI279&lt;0.95,30,35))))))))</f>
        <v>10</v>
      </c>
      <c r="BY279" s="38">
        <f aca="true" t="shared" si="220" ref="BY279:BY342">SUM(BM279:BX279)</f>
        <v>21.5</v>
      </c>
      <c r="BZ279" s="37"/>
      <c r="CA279" s="37"/>
      <c r="CB279" s="37"/>
      <c r="CC279" s="37"/>
      <c r="CD279" s="37"/>
      <c r="CE279" s="37"/>
      <c r="CF279" s="37"/>
      <c r="CG279" s="37"/>
      <c r="CH279" s="37">
        <f aca="true" t="shared" si="221" ref="CH279:CH342">IF(AVERAGE(Z279:AA279)&lt;AVERAGE(H279:X279)*CH$20,0,1)</f>
        <v>0</v>
      </c>
      <c r="CI279" s="38">
        <f aca="true" t="shared" si="222" ref="CI279:CI342">IF(AVERAGE(Z279:AA279)&lt;AVERAGE(H279:X279)*CI$20,0,1)</f>
        <v>0</v>
      </c>
      <c r="CJ279" s="38">
        <f aca="true" t="shared" si="223" ref="CJ279:CJ342">AVERAGE(Z279:AA279)</f>
        <v>11.35</v>
      </c>
      <c r="CR279" s="38">
        <f aca="true" t="shared" si="224" ref="CR279:CR342">CORREL(L279:AA279,$BD$6:$BS$6)</f>
        <v>0.3941149855346057</v>
      </c>
      <c r="CS279" s="39">
        <f aca="true" t="shared" si="225" ref="CS279:CS342">IF(CR279&gt;0.8,CR279-BI279,-10)</f>
        <v>-10</v>
      </c>
    </row>
    <row r="280" spans="1:97" ht="12.75">
      <c r="A280" s="4" t="s">
        <v>220</v>
      </c>
      <c r="B280" s="4" t="s">
        <v>2</v>
      </c>
      <c r="C280" s="5" t="s">
        <v>245</v>
      </c>
      <c r="D280" s="4"/>
      <c r="E280" s="4" t="s">
        <v>49</v>
      </c>
      <c r="F280" s="4" t="s">
        <v>246</v>
      </c>
      <c r="G280">
        <v>6.3</v>
      </c>
      <c r="H280">
        <v>7</v>
      </c>
      <c r="I280">
        <v>3.7</v>
      </c>
      <c r="J280">
        <v>4.3</v>
      </c>
      <c r="K280">
        <v>9.5</v>
      </c>
      <c r="L280">
        <v>10</v>
      </c>
      <c r="M280">
        <v>12.1</v>
      </c>
      <c r="N280">
        <v>16.9</v>
      </c>
      <c r="O280">
        <v>13</v>
      </c>
      <c r="P280">
        <v>13.2</v>
      </c>
      <c r="Q280">
        <v>15.4</v>
      </c>
      <c r="R280">
        <v>16.7</v>
      </c>
      <c r="S280">
        <v>8.8</v>
      </c>
      <c r="T280">
        <v>17.4</v>
      </c>
      <c r="U280">
        <v>16.7</v>
      </c>
      <c r="V280">
        <v>16.5</v>
      </c>
      <c r="W280">
        <v>16.8</v>
      </c>
      <c r="X280">
        <v>14.1</v>
      </c>
      <c r="Y280">
        <v>14.4</v>
      </c>
      <c r="Z280">
        <v>18.2</v>
      </c>
      <c r="AA280">
        <v>14.6</v>
      </c>
      <c r="AC280" s="38">
        <f t="shared" si="181"/>
        <v>0</v>
      </c>
      <c r="AD280" s="38">
        <f t="shared" si="182"/>
        <v>12.965</v>
      </c>
      <c r="AE280" s="38"/>
      <c r="AF280" s="38">
        <f t="shared" si="183"/>
        <v>0</v>
      </c>
      <c r="AG280" s="38">
        <f t="shared" si="184"/>
        <v>5</v>
      </c>
      <c r="AH280" s="38">
        <f t="shared" si="185"/>
        <v>0</v>
      </c>
      <c r="AI280" s="38">
        <f t="shared" si="186"/>
        <v>5</v>
      </c>
      <c r="AJ280" s="38"/>
      <c r="AK280" s="38">
        <f t="shared" si="187"/>
        <v>0</v>
      </c>
      <c r="AL280" s="38">
        <f t="shared" si="188"/>
        <v>0</v>
      </c>
      <c r="AM280" s="38">
        <f t="shared" si="189"/>
        <v>0</v>
      </c>
      <c r="AN280" s="38">
        <f t="shared" si="190"/>
        <v>0</v>
      </c>
      <c r="AO280" s="38"/>
      <c r="AP280" s="38">
        <f t="shared" si="191"/>
        <v>0</v>
      </c>
      <c r="AQ280" s="38">
        <f t="shared" si="192"/>
        <v>0</v>
      </c>
      <c r="AR280" s="38">
        <f t="shared" si="193"/>
        <v>0</v>
      </c>
      <c r="AS280" s="38">
        <f t="shared" si="194"/>
        <v>0</v>
      </c>
      <c r="AT280" s="38">
        <f t="shared" si="195"/>
        <v>0</v>
      </c>
      <c r="AU280" s="38"/>
      <c r="AV280" s="38">
        <f t="shared" si="196"/>
        <v>1</v>
      </c>
      <c r="AW280" s="38">
        <f t="shared" si="197"/>
        <v>1</v>
      </c>
      <c r="AX280" s="38">
        <f t="shared" si="198"/>
        <v>0</v>
      </c>
      <c r="AY280" s="38">
        <f t="shared" si="199"/>
        <v>1</v>
      </c>
      <c r="AZ280" s="38">
        <f t="shared" si="200"/>
        <v>0</v>
      </c>
      <c r="BA280" s="38">
        <f t="shared" si="201"/>
        <v>1</v>
      </c>
      <c r="BB280" s="38">
        <f t="shared" si="202"/>
        <v>1</v>
      </c>
      <c r="BC280" s="38">
        <f t="shared" si="203"/>
        <v>0</v>
      </c>
      <c r="BD280" s="38">
        <f t="shared" si="204"/>
        <v>5</v>
      </c>
      <c r="BE280" s="38"/>
      <c r="BF280" s="38"/>
      <c r="BG280" s="39">
        <f t="shared" si="205"/>
        <v>0.5453383458646616</v>
      </c>
      <c r="BH280" s="39">
        <f t="shared" si="206"/>
        <v>0.5417300487934892</v>
      </c>
      <c r="BI280" s="39">
        <f t="shared" si="207"/>
        <v>0.7360231306103696</v>
      </c>
      <c r="BJ280" s="38"/>
      <c r="BK280" s="38"/>
      <c r="BL280" s="38"/>
      <c r="BM280" s="38">
        <f t="shared" si="208"/>
        <v>0</v>
      </c>
      <c r="BN280" s="38">
        <f t="shared" si="209"/>
        <v>5</v>
      </c>
      <c r="BO280" s="38">
        <f t="shared" si="210"/>
        <v>0</v>
      </c>
      <c r="BP280" s="38">
        <f t="shared" si="211"/>
        <v>0</v>
      </c>
      <c r="BQ280" s="38">
        <f t="shared" si="212"/>
        <v>0</v>
      </c>
      <c r="BR280" s="38">
        <f t="shared" si="213"/>
        <v>0</v>
      </c>
      <c r="BS280" s="38">
        <f t="shared" si="214"/>
        <v>0</v>
      </c>
      <c r="BT280" s="38">
        <f t="shared" si="215"/>
        <v>0</v>
      </c>
      <c r="BU280" s="38">
        <f t="shared" si="216"/>
        <v>5</v>
      </c>
      <c r="BV280" s="40">
        <f t="shared" si="217"/>
        <v>2.5</v>
      </c>
      <c r="BW280" s="40">
        <f t="shared" si="218"/>
        <v>7.5</v>
      </c>
      <c r="BX280" s="40">
        <f t="shared" si="219"/>
        <v>15</v>
      </c>
      <c r="BY280" s="38">
        <f t="shared" si="220"/>
        <v>35</v>
      </c>
      <c r="BZ280" s="37"/>
      <c r="CA280" s="37"/>
      <c r="CB280" s="37"/>
      <c r="CC280" s="37"/>
      <c r="CD280" s="37"/>
      <c r="CE280" s="37"/>
      <c r="CF280" s="37"/>
      <c r="CG280" s="37"/>
      <c r="CH280" s="37">
        <f t="shared" si="221"/>
        <v>1</v>
      </c>
      <c r="CI280" s="38">
        <f t="shared" si="222"/>
        <v>0</v>
      </c>
      <c r="CJ280" s="38">
        <f t="shared" si="223"/>
        <v>16.4</v>
      </c>
      <c r="CR280" s="38">
        <f t="shared" si="224"/>
        <v>0.43998476126228103</v>
      </c>
      <c r="CS280" s="39">
        <f t="shared" si="225"/>
        <v>-10</v>
      </c>
    </row>
    <row r="281" spans="1:97" ht="12.75">
      <c r="A281" s="4" t="s">
        <v>220</v>
      </c>
      <c r="B281" s="4" t="s">
        <v>2</v>
      </c>
      <c r="C281" s="5" t="s">
        <v>247</v>
      </c>
      <c r="D281" s="4"/>
      <c r="E281" s="4" t="s">
        <v>8</v>
      </c>
      <c r="F281" s="4" t="s">
        <v>248</v>
      </c>
      <c r="G281">
        <v>6.3</v>
      </c>
      <c r="I281">
        <v>4.3</v>
      </c>
      <c r="J281">
        <v>-1.3</v>
      </c>
      <c r="K281">
        <v>-0.5</v>
      </c>
      <c r="L281">
        <v>9.7</v>
      </c>
      <c r="M281">
        <v>8.5</v>
      </c>
      <c r="N281">
        <v>9.3</v>
      </c>
      <c r="O281">
        <v>15.5</v>
      </c>
      <c r="P281">
        <v>17.1</v>
      </c>
      <c r="Q281">
        <v>16.4</v>
      </c>
      <c r="R281">
        <v>16</v>
      </c>
      <c r="S281">
        <v>16.3</v>
      </c>
      <c r="T281">
        <v>17.5</v>
      </c>
      <c r="U281">
        <v>19.1</v>
      </c>
      <c r="V281">
        <v>16.2</v>
      </c>
      <c r="W281">
        <v>18.8</v>
      </c>
      <c r="X281">
        <v>14.2</v>
      </c>
      <c r="Y281">
        <v>15.3</v>
      </c>
      <c r="Z281">
        <v>9.3</v>
      </c>
      <c r="AA281">
        <v>12</v>
      </c>
      <c r="AC281" s="38">
        <f t="shared" si="181"/>
        <v>1</v>
      </c>
      <c r="AD281" s="38">
        <f t="shared" si="182"/>
        <v>12.3</v>
      </c>
      <c r="AE281" s="38"/>
      <c r="AF281" s="38">
        <f t="shared" si="183"/>
        <v>0</v>
      </c>
      <c r="AG281" s="38">
        <f t="shared" si="184"/>
        <v>0</v>
      </c>
      <c r="AH281" s="38">
        <f t="shared" si="185"/>
        <v>0</v>
      </c>
      <c r="AI281" s="38">
        <f t="shared" si="186"/>
        <v>0</v>
      </c>
      <c r="AJ281" s="38"/>
      <c r="AK281" s="38">
        <f t="shared" si="187"/>
        <v>0</v>
      </c>
      <c r="AL281" s="38">
        <f t="shared" si="188"/>
        <v>0</v>
      </c>
      <c r="AM281" s="38">
        <f t="shared" si="189"/>
        <v>0</v>
      </c>
      <c r="AN281" s="38">
        <f t="shared" si="190"/>
        <v>0</v>
      </c>
      <c r="AO281" s="38"/>
      <c r="AP281" s="38">
        <f t="shared" si="191"/>
        <v>0</v>
      </c>
      <c r="AQ281" s="38">
        <f t="shared" si="192"/>
        <v>0</v>
      </c>
      <c r="AR281" s="38">
        <f t="shared" si="193"/>
        <v>0</v>
      </c>
      <c r="AS281" s="38">
        <f t="shared" si="194"/>
        <v>0</v>
      </c>
      <c r="AT281" s="38">
        <f t="shared" si="195"/>
        <v>0</v>
      </c>
      <c r="AU281" s="38"/>
      <c r="AV281" s="38">
        <f t="shared" si="196"/>
        <v>1</v>
      </c>
      <c r="AW281" s="38">
        <f t="shared" si="197"/>
        <v>1</v>
      </c>
      <c r="AX281" s="38">
        <f t="shared" si="198"/>
        <v>1</v>
      </c>
      <c r="AY281" s="38">
        <f t="shared" si="199"/>
        <v>1</v>
      </c>
      <c r="AZ281" s="38">
        <f t="shared" si="200"/>
        <v>0</v>
      </c>
      <c r="BA281" s="38">
        <f t="shared" si="201"/>
        <v>0</v>
      </c>
      <c r="BB281" s="38">
        <f t="shared" si="202"/>
        <v>0</v>
      </c>
      <c r="BC281" s="38">
        <f t="shared" si="203"/>
        <v>0</v>
      </c>
      <c r="BD281" s="38">
        <f t="shared" si="204"/>
        <v>4</v>
      </c>
      <c r="BE281" s="38"/>
      <c r="BF281" s="38"/>
      <c r="BG281" s="39">
        <f t="shared" si="205"/>
        <v>0.6707017543859647</v>
      </c>
      <c r="BH281" s="39">
        <f t="shared" si="206"/>
        <v>0.3797418333309946</v>
      </c>
      <c r="BI281" s="39">
        <f t="shared" si="207"/>
        <v>0.6162319638991429</v>
      </c>
      <c r="BJ281" s="38"/>
      <c r="BK281" s="38"/>
      <c r="BL281" s="38"/>
      <c r="BM281" s="38">
        <f t="shared" si="208"/>
        <v>-2</v>
      </c>
      <c r="BN281" s="38">
        <f t="shared" si="209"/>
        <v>0</v>
      </c>
      <c r="BO281" s="38">
        <f t="shared" si="210"/>
        <v>0</v>
      </c>
      <c r="BP281" s="38">
        <f t="shared" si="211"/>
        <v>0</v>
      </c>
      <c r="BQ281" s="38">
        <f t="shared" si="212"/>
        <v>0</v>
      </c>
      <c r="BR281" s="38">
        <f t="shared" si="213"/>
        <v>0</v>
      </c>
      <c r="BS281" s="38">
        <f t="shared" si="214"/>
        <v>0</v>
      </c>
      <c r="BT281" s="38">
        <f t="shared" si="215"/>
        <v>0</v>
      </c>
      <c r="BU281" s="38">
        <f t="shared" si="216"/>
        <v>4</v>
      </c>
      <c r="BV281" s="40">
        <f t="shared" si="217"/>
        <v>2.5</v>
      </c>
      <c r="BW281" s="40">
        <f t="shared" si="218"/>
        <v>5</v>
      </c>
      <c r="BX281" s="40">
        <f t="shared" si="219"/>
        <v>10</v>
      </c>
      <c r="BY281" s="38">
        <f t="shared" si="220"/>
        <v>19.5</v>
      </c>
      <c r="BZ281" s="37"/>
      <c r="CA281" s="37"/>
      <c r="CB281" s="37"/>
      <c r="CC281" s="37"/>
      <c r="CD281" s="37"/>
      <c r="CE281" s="37"/>
      <c r="CF281" s="37"/>
      <c r="CG281" s="37"/>
      <c r="CH281" s="37">
        <f t="shared" si="221"/>
        <v>0</v>
      </c>
      <c r="CI281" s="38">
        <f t="shared" si="222"/>
        <v>0</v>
      </c>
      <c r="CJ281" s="38">
        <f t="shared" si="223"/>
        <v>10.65</v>
      </c>
      <c r="CR281" s="38">
        <f t="shared" si="224"/>
        <v>0.23821453674139312</v>
      </c>
      <c r="CS281" s="39">
        <f t="shared" si="225"/>
        <v>-10</v>
      </c>
    </row>
    <row r="282" spans="1:97" ht="12.75">
      <c r="A282" s="4" t="s">
        <v>220</v>
      </c>
      <c r="B282" s="4" t="s">
        <v>2</v>
      </c>
      <c r="C282" s="5" t="s">
        <v>247</v>
      </c>
      <c r="D282" s="4"/>
      <c r="E282" s="4" t="s">
        <v>49</v>
      </c>
      <c r="F282" s="4" t="s">
        <v>248</v>
      </c>
      <c r="G282">
        <v>6.3</v>
      </c>
      <c r="H282">
        <v>13.8</v>
      </c>
      <c r="I282">
        <v>2</v>
      </c>
      <c r="J282">
        <v>6.8</v>
      </c>
      <c r="K282">
        <v>9.2</v>
      </c>
      <c r="L282">
        <v>8.6</v>
      </c>
      <c r="M282">
        <v>13.7</v>
      </c>
      <c r="N282">
        <v>16.1</v>
      </c>
      <c r="O282">
        <v>17.9</v>
      </c>
      <c r="P282">
        <v>17</v>
      </c>
      <c r="Q282">
        <v>13.9</v>
      </c>
      <c r="R282">
        <v>14.6</v>
      </c>
      <c r="S282">
        <v>14.8</v>
      </c>
      <c r="T282">
        <v>14.7</v>
      </c>
      <c r="U282">
        <v>11.6</v>
      </c>
      <c r="V282">
        <v>15.9</v>
      </c>
      <c r="W282">
        <v>14.9</v>
      </c>
      <c r="X282">
        <v>14.4</v>
      </c>
      <c r="Y282">
        <v>13.4</v>
      </c>
      <c r="Z282">
        <v>16.6</v>
      </c>
      <c r="AA282">
        <v>13.1</v>
      </c>
      <c r="AC282" s="38">
        <f t="shared" si="181"/>
        <v>0</v>
      </c>
      <c r="AD282" s="38">
        <f t="shared" si="182"/>
        <v>13.15</v>
      </c>
      <c r="AE282" s="38"/>
      <c r="AF282" s="38">
        <f t="shared" si="183"/>
        <v>0</v>
      </c>
      <c r="AG282" s="38">
        <f t="shared" si="184"/>
        <v>0</v>
      </c>
      <c r="AH282" s="38">
        <f t="shared" si="185"/>
        <v>0</v>
      </c>
      <c r="AI282" s="38">
        <f t="shared" si="186"/>
        <v>0</v>
      </c>
      <c r="AJ282" s="38"/>
      <c r="AK282" s="38">
        <f t="shared" si="187"/>
        <v>0</v>
      </c>
      <c r="AL282" s="38">
        <f t="shared" si="188"/>
        <v>0</v>
      </c>
      <c r="AM282" s="38">
        <f t="shared" si="189"/>
        <v>0</v>
      </c>
      <c r="AN282" s="38">
        <f t="shared" si="190"/>
        <v>0</v>
      </c>
      <c r="AO282" s="38"/>
      <c r="AP282" s="38">
        <f t="shared" si="191"/>
        <v>0</v>
      </c>
      <c r="AQ282" s="38">
        <f t="shared" si="192"/>
        <v>0</v>
      </c>
      <c r="AR282" s="38">
        <f t="shared" si="193"/>
        <v>0</v>
      </c>
      <c r="AS282" s="38">
        <f t="shared" si="194"/>
        <v>0</v>
      </c>
      <c r="AT282" s="38">
        <f t="shared" si="195"/>
        <v>0</v>
      </c>
      <c r="AU282" s="38"/>
      <c r="AV282" s="38">
        <f t="shared" si="196"/>
        <v>1</v>
      </c>
      <c r="AW282" s="38">
        <f t="shared" si="197"/>
        <v>1</v>
      </c>
      <c r="AX282" s="38">
        <f t="shared" si="198"/>
        <v>0</v>
      </c>
      <c r="AY282" s="38">
        <f t="shared" si="199"/>
        <v>0</v>
      </c>
      <c r="AZ282" s="38">
        <f t="shared" si="200"/>
        <v>1</v>
      </c>
      <c r="BA282" s="38">
        <f t="shared" si="201"/>
        <v>1</v>
      </c>
      <c r="BB282" s="38">
        <f t="shared" si="202"/>
        <v>0</v>
      </c>
      <c r="BC282" s="38">
        <f t="shared" si="203"/>
        <v>0</v>
      </c>
      <c r="BD282" s="38">
        <f t="shared" si="204"/>
        <v>4</v>
      </c>
      <c r="BE282" s="38"/>
      <c r="BF282" s="38"/>
      <c r="BG282" s="39">
        <f t="shared" si="205"/>
        <v>0.32872180451127825</v>
      </c>
      <c r="BH282" s="39">
        <f t="shared" si="206"/>
        <v>0.2547183242925293</v>
      </c>
      <c r="BI282" s="39">
        <f t="shared" si="207"/>
        <v>0.504696269346752</v>
      </c>
      <c r="BJ282" s="38"/>
      <c r="BK282" s="38"/>
      <c r="BL282" s="38"/>
      <c r="BM282" s="38">
        <f t="shared" si="208"/>
        <v>0</v>
      </c>
      <c r="BN282" s="38">
        <f t="shared" si="209"/>
        <v>0</v>
      </c>
      <c r="BO282" s="38">
        <f t="shared" si="210"/>
        <v>0</v>
      </c>
      <c r="BP282" s="38">
        <f t="shared" si="211"/>
        <v>0</v>
      </c>
      <c r="BQ282" s="38">
        <f t="shared" si="212"/>
        <v>0</v>
      </c>
      <c r="BR282" s="38">
        <f t="shared" si="213"/>
        <v>0</v>
      </c>
      <c r="BS282" s="38">
        <f t="shared" si="214"/>
        <v>0</v>
      </c>
      <c r="BT282" s="38">
        <f t="shared" si="215"/>
        <v>0</v>
      </c>
      <c r="BU282" s="38">
        <f t="shared" si="216"/>
        <v>4</v>
      </c>
      <c r="BV282" s="40">
        <f t="shared" si="217"/>
        <v>-1</v>
      </c>
      <c r="BW282" s="40">
        <f t="shared" si="218"/>
        <v>5</v>
      </c>
      <c r="BX282" s="40">
        <f t="shared" si="219"/>
        <v>10</v>
      </c>
      <c r="BY282" s="38">
        <f t="shared" si="220"/>
        <v>18</v>
      </c>
      <c r="BZ282" s="37"/>
      <c r="CA282" s="37"/>
      <c r="CB282" s="37"/>
      <c r="CC282" s="37"/>
      <c r="CD282" s="37"/>
      <c r="CE282" s="37"/>
      <c r="CF282" s="37"/>
      <c r="CG282" s="37"/>
      <c r="CH282" s="37">
        <f t="shared" si="221"/>
        <v>0</v>
      </c>
      <c r="CI282" s="38">
        <f t="shared" si="222"/>
        <v>0</v>
      </c>
      <c r="CJ282" s="38">
        <f t="shared" si="223"/>
        <v>14.850000000000001</v>
      </c>
      <c r="CR282" s="38">
        <f t="shared" si="224"/>
        <v>0.09494039209875811</v>
      </c>
      <c r="CS282" s="39">
        <f t="shared" si="225"/>
        <v>-10</v>
      </c>
    </row>
    <row r="283" spans="1:97" ht="12.75">
      <c r="A283" s="4" t="s">
        <v>220</v>
      </c>
      <c r="B283" s="4" t="s">
        <v>2</v>
      </c>
      <c r="C283" s="5" t="s">
        <v>250</v>
      </c>
      <c r="D283" s="4"/>
      <c r="E283" s="4" t="s">
        <v>8</v>
      </c>
      <c r="F283" s="4" t="s">
        <v>249</v>
      </c>
      <c r="G283">
        <v>6.3</v>
      </c>
      <c r="H283">
        <v>7.6</v>
      </c>
      <c r="I283">
        <v>2.6</v>
      </c>
      <c r="J283">
        <v>-1.1</v>
      </c>
      <c r="K283">
        <v>4.3</v>
      </c>
      <c r="L283">
        <v>10.9</v>
      </c>
      <c r="M283">
        <v>3.2</v>
      </c>
      <c r="N283">
        <v>9.4</v>
      </c>
      <c r="O283">
        <v>12.6</v>
      </c>
      <c r="P283">
        <v>19.1</v>
      </c>
      <c r="Q283">
        <v>16.1</v>
      </c>
      <c r="R283">
        <v>17.1</v>
      </c>
      <c r="S283">
        <v>19.4</v>
      </c>
      <c r="T283">
        <v>15.8</v>
      </c>
      <c r="U283">
        <v>17.1</v>
      </c>
      <c r="V283">
        <v>14.2</v>
      </c>
      <c r="W283">
        <v>17.4</v>
      </c>
      <c r="X283">
        <v>17.5</v>
      </c>
      <c r="Y283">
        <v>15</v>
      </c>
      <c r="Z283">
        <v>16.5</v>
      </c>
      <c r="AA283">
        <v>13.4</v>
      </c>
      <c r="AC283" s="38">
        <f t="shared" si="181"/>
        <v>0</v>
      </c>
      <c r="AD283" s="38">
        <f t="shared" si="182"/>
        <v>12.405</v>
      </c>
      <c r="AE283" s="38"/>
      <c r="AF283" s="38">
        <f t="shared" si="183"/>
        <v>0</v>
      </c>
      <c r="AG283" s="38">
        <f t="shared" si="184"/>
        <v>0</v>
      </c>
      <c r="AH283" s="38">
        <f t="shared" si="185"/>
        <v>0</v>
      </c>
      <c r="AI283" s="38">
        <f t="shared" si="186"/>
        <v>0</v>
      </c>
      <c r="AJ283" s="38"/>
      <c r="AK283" s="38">
        <f t="shared" si="187"/>
        <v>0</v>
      </c>
      <c r="AL283" s="38">
        <f t="shared" si="188"/>
        <v>0</v>
      </c>
      <c r="AM283" s="38">
        <f t="shared" si="189"/>
        <v>0</v>
      </c>
      <c r="AN283" s="38">
        <f t="shared" si="190"/>
        <v>0</v>
      </c>
      <c r="AO283" s="38"/>
      <c r="AP283" s="38">
        <f t="shared" si="191"/>
        <v>0</v>
      </c>
      <c r="AQ283" s="38">
        <f t="shared" si="192"/>
        <v>0</v>
      </c>
      <c r="AR283" s="38">
        <f t="shared" si="193"/>
        <v>0</v>
      </c>
      <c r="AS283" s="38">
        <f t="shared" si="194"/>
        <v>0</v>
      </c>
      <c r="AT283" s="38">
        <f t="shared" si="195"/>
        <v>0</v>
      </c>
      <c r="AU283" s="38"/>
      <c r="AV283" s="38">
        <f t="shared" si="196"/>
        <v>1</v>
      </c>
      <c r="AW283" s="38">
        <f t="shared" si="197"/>
        <v>1</v>
      </c>
      <c r="AX283" s="38">
        <f t="shared" si="198"/>
        <v>1</v>
      </c>
      <c r="AY283" s="38">
        <f t="shared" si="199"/>
        <v>0</v>
      </c>
      <c r="AZ283" s="38">
        <f t="shared" si="200"/>
        <v>1</v>
      </c>
      <c r="BA283" s="38">
        <f t="shared" si="201"/>
        <v>0</v>
      </c>
      <c r="BB283" s="38">
        <f t="shared" si="202"/>
        <v>0</v>
      </c>
      <c r="BC283" s="38">
        <f t="shared" si="203"/>
        <v>0</v>
      </c>
      <c r="BD283" s="38">
        <f t="shared" si="204"/>
        <v>4</v>
      </c>
      <c r="BE283" s="38"/>
      <c r="BF283" s="38"/>
      <c r="BG283" s="39">
        <f t="shared" si="205"/>
        <v>0.7533082706766918</v>
      </c>
      <c r="BH283" s="39">
        <f t="shared" si="206"/>
        <v>0.5352690682827516</v>
      </c>
      <c r="BI283" s="39">
        <f t="shared" si="207"/>
        <v>0.7316208500874969</v>
      </c>
      <c r="BJ283" s="38"/>
      <c r="BK283" s="38"/>
      <c r="BL283" s="38"/>
      <c r="BM283" s="38">
        <f t="shared" si="208"/>
        <v>0</v>
      </c>
      <c r="BN283" s="38">
        <f t="shared" si="209"/>
        <v>0</v>
      </c>
      <c r="BO283" s="38">
        <f t="shared" si="210"/>
        <v>0</v>
      </c>
      <c r="BP283" s="38">
        <f t="shared" si="211"/>
        <v>0</v>
      </c>
      <c r="BQ283" s="38">
        <f t="shared" si="212"/>
        <v>0</v>
      </c>
      <c r="BR283" s="38">
        <f t="shared" si="213"/>
        <v>0</v>
      </c>
      <c r="BS283" s="38">
        <f t="shared" si="214"/>
        <v>0</v>
      </c>
      <c r="BT283" s="38">
        <f t="shared" si="215"/>
        <v>0</v>
      </c>
      <c r="BU283" s="38">
        <f t="shared" si="216"/>
        <v>4</v>
      </c>
      <c r="BV283" s="40">
        <f t="shared" si="217"/>
        <v>5</v>
      </c>
      <c r="BW283" s="40">
        <f t="shared" si="218"/>
        <v>7.5</v>
      </c>
      <c r="BX283" s="40">
        <f t="shared" si="219"/>
        <v>15</v>
      </c>
      <c r="BY283" s="38">
        <f t="shared" si="220"/>
        <v>31.5</v>
      </c>
      <c r="BZ283" s="37"/>
      <c r="CA283" s="37"/>
      <c r="CB283" s="37"/>
      <c r="CC283" s="37"/>
      <c r="CD283" s="37"/>
      <c r="CE283" s="37"/>
      <c r="CF283" s="37"/>
      <c r="CG283" s="37"/>
      <c r="CH283" s="37">
        <f t="shared" si="221"/>
        <v>1</v>
      </c>
      <c r="CI283" s="38">
        <f t="shared" si="222"/>
        <v>0</v>
      </c>
      <c r="CJ283" s="38">
        <f t="shared" si="223"/>
        <v>14.95</v>
      </c>
      <c r="CR283" s="38">
        <f t="shared" si="224"/>
        <v>0.4936227645211478</v>
      </c>
      <c r="CS283" s="39">
        <f t="shared" si="225"/>
        <v>-10</v>
      </c>
    </row>
    <row r="284" spans="1:97" ht="12.75">
      <c r="A284" s="4" t="s">
        <v>220</v>
      </c>
      <c r="B284" s="4" t="s">
        <v>2</v>
      </c>
      <c r="C284" s="5" t="s">
        <v>250</v>
      </c>
      <c r="D284" s="4"/>
      <c r="E284" s="4" t="s">
        <v>49</v>
      </c>
      <c r="F284" s="4" t="s">
        <v>251</v>
      </c>
      <c r="G284">
        <v>6.3</v>
      </c>
      <c r="H284">
        <v>6.8</v>
      </c>
      <c r="I284">
        <v>5.4</v>
      </c>
      <c r="J284">
        <v>4.9</v>
      </c>
      <c r="K284">
        <v>9.5</v>
      </c>
      <c r="L284">
        <v>11.9</v>
      </c>
      <c r="M284">
        <v>9.2</v>
      </c>
      <c r="N284">
        <v>16.9</v>
      </c>
      <c r="O284">
        <v>13.4</v>
      </c>
      <c r="P284">
        <v>15.6</v>
      </c>
      <c r="Q284">
        <v>15.4</v>
      </c>
      <c r="R284">
        <v>15.6</v>
      </c>
      <c r="S284">
        <v>8</v>
      </c>
      <c r="T284">
        <v>16.3</v>
      </c>
      <c r="U284">
        <v>17</v>
      </c>
      <c r="V284">
        <v>13.9</v>
      </c>
      <c r="W284">
        <v>16.6</v>
      </c>
      <c r="X284">
        <v>15</v>
      </c>
      <c r="Y284">
        <v>15.6</v>
      </c>
      <c r="Z284">
        <v>17.8</v>
      </c>
      <c r="AA284">
        <v>12.6</v>
      </c>
      <c r="AC284" s="38">
        <f t="shared" si="181"/>
        <v>0</v>
      </c>
      <c r="AD284" s="38">
        <f t="shared" si="182"/>
        <v>12.870000000000001</v>
      </c>
      <c r="AE284" s="38"/>
      <c r="AF284" s="38">
        <f t="shared" si="183"/>
        <v>0</v>
      </c>
      <c r="AG284" s="38">
        <f t="shared" si="184"/>
        <v>5</v>
      </c>
      <c r="AH284" s="38">
        <f t="shared" si="185"/>
        <v>0</v>
      </c>
      <c r="AI284" s="38">
        <f t="shared" si="186"/>
        <v>5</v>
      </c>
      <c r="AJ284" s="38"/>
      <c r="AK284" s="38">
        <f t="shared" si="187"/>
        <v>0</v>
      </c>
      <c r="AL284" s="38">
        <f t="shared" si="188"/>
        <v>0</v>
      </c>
      <c r="AM284" s="38">
        <f t="shared" si="189"/>
        <v>0</v>
      </c>
      <c r="AN284" s="38">
        <f t="shared" si="190"/>
        <v>0</v>
      </c>
      <c r="AO284" s="38"/>
      <c r="AP284" s="38">
        <f t="shared" si="191"/>
        <v>0</v>
      </c>
      <c r="AQ284" s="38">
        <f t="shared" si="192"/>
        <v>0</v>
      </c>
      <c r="AR284" s="38">
        <f t="shared" si="193"/>
        <v>0</v>
      </c>
      <c r="AS284" s="38">
        <f t="shared" si="194"/>
        <v>0</v>
      </c>
      <c r="AT284" s="38">
        <f t="shared" si="195"/>
        <v>0</v>
      </c>
      <c r="AU284" s="38"/>
      <c r="AV284" s="38">
        <f t="shared" si="196"/>
        <v>1</v>
      </c>
      <c r="AW284" s="38">
        <f t="shared" si="197"/>
        <v>1</v>
      </c>
      <c r="AX284" s="38">
        <f t="shared" si="198"/>
        <v>0</v>
      </c>
      <c r="AY284" s="38">
        <f t="shared" si="199"/>
        <v>1</v>
      </c>
      <c r="AZ284" s="38">
        <f t="shared" si="200"/>
        <v>1</v>
      </c>
      <c r="BA284" s="38">
        <f t="shared" si="201"/>
        <v>0</v>
      </c>
      <c r="BB284" s="38">
        <f t="shared" si="202"/>
        <v>0</v>
      </c>
      <c r="BC284" s="38">
        <f t="shared" si="203"/>
        <v>0</v>
      </c>
      <c r="BD284" s="38">
        <f t="shared" si="204"/>
        <v>4</v>
      </c>
      <c r="BE284" s="38"/>
      <c r="BF284" s="38"/>
      <c r="BG284" s="39">
        <f t="shared" si="205"/>
        <v>0.4809022556390978</v>
      </c>
      <c r="BH284" s="39">
        <f t="shared" si="206"/>
        <v>0.47519339688107065</v>
      </c>
      <c r="BI284" s="39">
        <f t="shared" si="207"/>
        <v>0.6893427281701539</v>
      </c>
      <c r="BJ284" s="38"/>
      <c r="BK284" s="38"/>
      <c r="BL284" s="38"/>
      <c r="BM284" s="38">
        <f t="shared" si="208"/>
        <v>0</v>
      </c>
      <c r="BN284" s="38">
        <f t="shared" si="209"/>
        <v>5</v>
      </c>
      <c r="BO284" s="38">
        <f t="shared" si="210"/>
        <v>0</v>
      </c>
      <c r="BP284" s="38">
        <f t="shared" si="211"/>
        <v>0</v>
      </c>
      <c r="BQ284" s="38">
        <f t="shared" si="212"/>
        <v>0</v>
      </c>
      <c r="BR284" s="38">
        <f t="shared" si="213"/>
        <v>0</v>
      </c>
      <c r="BS284" s="38">
        <f t="shared" si="214"/>
        <v>0</v>
      </c>
      <c r="BT284" s="38">
        <f t="shared" si="215"/>
        <v>0</v>
      </c>
      <c r="BU284" s="38">
        <f t="shared" si="216"/>
        <v>4</v>
      </c>
      <c r="BV284" s="40">
        <f t="shared" si="217"/>
        <v>-1</v>
      </c>
      <c r="BW284" s="40">
        <f t="shared" si="218"/>
        <v>5</v>
      </c>
      <c r="BX284" s="40">
        <f t="shared" si="219"/>
        <v>10</v>
      </c>
      <c r="BY284" s="38">
        <f t="shared" si="220"/>
        <v>23</v>
      </c>
      <c r="BZ284" s="37"/>
      <c r="CA284" s="37"/>
      <c r="CB284" s="37"/>
      <c r="CC284" s="37"/>
      <c r="CD284" s="37"/>
      <c r="CE284" s="37"/>
      <c r="CF284" s="37"/>
      <c r="CG284" s="37"/>
      <c r="CH284" s="37">
        <f t="shared" si="221"/>
        <v>0</v>
      </c>
      <c r="CI284" s="38">
        <f t="shared" si="222"/>
        <v>0</v>
      </c>
      <c r="CJ284" s="38">
        <f t="shared" si="223"/>
        <v>15.2</v>
      </c>
      <c r="CR284" s="38">
        <f t="shared" si="224"/>
        <v>0.33631038956766124</v>
      </c>
      <c r="CS284" s="39">
        <f t="shared" si="225"/>
        <v>-10</v>
      </c>
    </row>
    <row r="285" spans="1:97" ht="12.75">
      <c r="A285" s="4" t="s">
        <v>220</v>
      </c>
      <c r="B285" s="4" t="s">
        <v>2</v>
      </c>
      <c r="C285" s="5" t="s">
        <v>252</v>
      </c>
      <c r="D285" s="4"/>
      <c r="E285" s="4" t="s">
        <v>8</v>
      </c>
      <c r="F285" s="4" t="s">
        <v>253</v>
      </c>
      <c r="G285">
        <v>6.3</v>
      </c>
      <c r="I285">
        <v>4.5</v>
      </c>
      <c r="J285">
        <v>1.6</v>
      </c>
      <c r="K285">
        <v>2</v>
      </c>
      <c r="L285">
        <v>8.9</v>
      </c>
      <c r="M285">
        <v>8.1</v>
      </c>
      <c r="N285">
        <v>15.2</v>
      </c>
      <c r="O285">
        <v>15.2</v>
      </c>
      <c r="P285">
        <v>17.2</v>
      </c>
      <c r="Q285">
        <v>17.2</v>
      </c>
      <c r="R285">
        <v>16.5</v>
      </c>
      <c r="S285">
        <v>13.7</v>
      </c>
      <c r="T285">
        <v>16.4</v>
      </c>
      <c r="U285">
        <v>15.8</v>
      </c>
      <c r="V285">
        <v>16</v>
      </c>
      <c r="W285">
        <v>16.3</v>
      </c>
      <c r="X285">
        <v>15.6</v>
      </c>
      <c r="Y285">
        <v>15.7</v>
      </c>
      <c r="Z285">
        <v>14</v>
      </c>
      <c r="AA285">
        <v>12.7</v>
      </c>
      <c r="AC285" s="38">
        <f t="shared" si="181"/>
        <v>1</v>
      </c>
      <c r="AD285" s="38">
        <f t="shared" si="182"/>
        <v>12.76842105263158</v>
      </c>
      <c r="AE285" s="38"/>
      <c r="AF285" s="38">
        <f t="shared" si="183"/>
        <v>0</v>
      </c>
      <c r="AG285" s="38">
        <f t="shared" si="184"/>
        <v>0</v>
      </c>
      <c r="AH285" s="38">
        <f t="shared" si="185"/>
        <v>0</v>
      </c>
      <c r="AI285" s="38">
        <f t="shared" si="186"/>
        <v>0</v>
      </c>
      <c r="AJ285" s="38"/>
      <c r="AK285" s="38">
        <f t="shared" si="187"/>
        <v>0</v>
      </c>
      <c r="AL285" s="38">
        <f t="shared" si="188"/>
        <v>0</v>
      </c>
      <c r="AM285" s="38">
        <f t="shared" si="189"/>
        <v>0</v>
      </c>
      <c r="AN285" s="38">
        <f t="shared" si="190"/>
        <v>0</v>
      </c>
      <c r="AO285" s="38"/>
      <c r="AP285" s="38">
        <f t="shared" si="191"/>
        <v>0</v>
      </c>
      <c r="AQ285" s="38">
        <f t="shared" si="192"/>
        <v>0</v>
      </c>
      <c r="AR285" s="38">
        <f t="shared" si="193"/>
        <v>0</v>
      </c>
      <c r="AS285" s="38">
        <f t="shared" si="194"/>
        <v>0</v>
      </c>
      <c r="AT285" s="38">
        <f t="shared" si="195"/>
        <v>0</v>
      </c>
      <c r="AU285" s="38"/>
      <c r="AV285" s="38">
        <f t="shared" si="196"/>
        <v>1</v>
      </c>
      <c r="AW285" s="38">
        <f t="shared" si="197"/>
        <v>1</v>
      </c>
      <c r="AX285" s="38">
        <f t="shared" si="198"/>
        <v>0</v>
      </c>
      <c r="AY285" s="38">
        <f t="shared" si="199"/>
        <v>1</v>
      </c>
      <c r="AZ285" s="38">
        <f t="shared" si="200"/>
        <v>0</v>
      </c>
      <c r="BA285" s="38">
        <f t="shared" si="201"/>
        <v>0</v>
      </c>
      <c r="BB285" s="38">
        <f t="shared" si="202"/>
        <v>0</v>
      </c>
      <c r="BC285" s="38">
        <f t="shared" si="203"/>
        <v>0</v>
      </c>
      <c r="BD285" s="38">
        <f t="shared" si="204"/>
        <v>3</v>
      </c>
      <c r="BE285" s="38"/>
      <c r="BF285" s="38"/>
      <c r="BG285" s="39">
        <f t="shared" si="205"/>
        <v>0.614035087719298</v>
      </c>
      <c r="BH285" s="39">
        <f t="shared" si="206"/>
        <v>0.45231259120098743</v>
      </c>
      <c r="BI285" s="39">
        <f t="shared" si="207"/>
        <v>0.6725418880642212</v>
      </c>
      <c r="BJ285" s="38"/>
      <c r="BK285" s="38"/>
      <c r="BL285" s="38"/>
      <c r="BM285" s="38">
        <f t="shared" si="208"/>
        <v>-2</v>
      </c>
      <c r="BN285" s="38">
        <f t="shared" si="209"/>
        <v>0</v>
      </c>
      <c r="BO285" s="38">
        <f t="shared" si="210"/>
        <v>0</v>
      </c>
      <c r="BP285" s="38">
        <f t="shared" si="211"/>
        <v>0</v>
      </c>
      <c r="BQ285" s="38">
        <f t="shared" si="212"/>
        <v>0</v>
      </c>
      <c r="BR285" s="38">
        <f t="shared" si="213"/>
        <v>0</v>
      </c>
      <c r="BS285" s="38">
        <f t="shared" si="214"/>
        <v>0</v>
      </c>
      <c r="BT285" s="38">
        <f t="shared" si="215"/>
        <v>0</v>
      </c>
      <c r="BU285" s="38">
        <f t="shared" si="216"/>
        <v>3</v>
      </c>
      <c r="BV285" s="40">
        <f t="shared" si="217"/>
        <v>2.5</v>
      </c>
      <c r="BW285" s="40">
        <f t="shared" si="218"/>
        <v>5</v>
      </c>
      <c r="BX285" s="40">
        <f t="shared" si="219"/>
        <v>10</v>
      </c>
      <c r="BY285" s="38">
        <f t="shared" si="220"/>
        <v>18.5</v>
      </c>
      <c r="BZ285" s="37"/>
      <c r="CA285" s="37"/>
      <c r="CB285" s="37"/>
      <c r="CC285" s="37"/>
      <c r="CD285" s="37"/>
      <c r="CE285" s="37"/>
      <c r="CF285" s="37"/>
      <c r="CG285" s="37"/>
      <c r="CH285" s="37">
        <f t="shared" si="221"/>
        <v>0</v>
      </c>
      <c r="CI285" s="38">
        <f t="shared" si="222"/>
        <v>0</v>
      </c>
      <c r="CJ285" s="38">
        <f t="shared" si="223"/>
        <v>13.35</v>
      </c>
      <c r="CR285" s="38">
        <f t="shared" si="224"/>
        <v>0.3404095498319636</v>
      </c>
      <c r="CS285" s="39">
        <f t="shared" si="225"/>
        <v>-10</v>
      </c>
    </row>
    <row r="286" spans="1:97" ht="12.75">
      <c r="A286" s="4" t="s">
        <v>220</v>
      </c>
      <c r="B286" s="4" t="s">
        <v>2</v>
      </c>
      <c r="C286" s="5" t="s">
        <v>252</v>
      </c>
      <c r="D286" s="4"/>
      <c r="E286" s="4" t="s">
        <v>49</v>
      </c>
      <c r="F286" s="4" t="s">
        <v>253</v>
      </c>
      <c r="G286">
        <v>6.3</v>
      </c>
      <c r="H286">
        <v>12.5</v>
      </c>
      <c r="I286">
        <v>3.1</v>
      </c>
      <c r="J286">
        <v>6.6</v>
      </c>
      <c r="K286">
        <v>14.9</v>
      </c>
      <c r="L286">
        <v>7.8</v>
      </c>
      <c r="M286">
        <v>13.8</v>
      </c>
      <c r="N286">
        <v>12.8</v>
      </c>
      <c r="O286">
        <v>19.4</v>
      </c>
      <c r="P286">
        <v>19</v>
      </c>
      <c r="Q286">
        <v>16.4</v>
      </c>
      <c r="R286">
        <v>12.5</v>
      </c>
      <c r="S286">
        <v>11.9</v>
      </c>
      <c r="T286">
        <v>13</v>
      </c>
      <c r="U286">
        <v>15.2</v>
      </c>
      <c r="V286">
        <v>12.3</v>
      </c>
      <c r="W286">
        <v>14.4</v>
      </c>
      <c r="X286">
        <v>16.8</v>
      </c>
      <c r="Y286">
        <v>14.1</v>
      </c>
      <c r="Z286">
        <v>15.7</v>
      </c>
      <c r="AA286">
        <v>10.7</v>
      </c>
      <c r="AC286" s="38">
        <f t="shared" si="181"/>
        <v>0</v>
      </c>
      <c r="AD286" s="38">
        <f t="shared" si="182"/>
        <v>13.145000000000001</v>
      </c>
      <c r="AE286" s="38"/>
      <c r="AF286" s="38">
        <f t="shared" si="183"/>
        <v>0</v>
      </c>
      <c r="AG286" s="38">
        <f t="shared" si="184"/>
        <v>0</v>
      </c>
      <c r="AH286" s="38">
        <f t="shared" si="185"/>
        <v>0</v>
      </c>
      <c r="AI286" s="38">
        <f t="shared" si="186"/>
        <v>0</v>
      </c>
      <c r="AJ286" s="38"/>
      <c r="AK286" s="38">
        <f t="shared" si="187"/>
        <v>0</v>
      </c>
      <c r="AL286" s="38">
        <f t="shared" si="188"/>
        <v>0</v>
      </c>
      <c r="AM286" s="38">
        <f t="shared" si="189"/>
        <v>0</v>
      </c>
      <c r="AN286" s="38">
        <f t="shared" si="190"/>
        <v>0</v>
      </c>
      <c r="AO286" s="38"/>
      <c r="AP286" s="38">
        <f t="shared" si="191"/>
        <v>0</v>
      </c>
      <c r="AQ286" s="38">
        <f t="shared" si="192"/>
        <v>0</v>
      </c>
      <c r="AR286" s="38">
        <f t="shared" si="193"/>
        <v>0</v>
      </c>
      <c r="AS286" s="38">
        <f t="shared" si="194"/>
        <v>0</v>
      </c>
      <c r="AT286" s="38">
        <f t="shared" si="195"/>
        <v>0</v>
      </c>
      <c r="AU286" s="38"/>
      <c r="AV286" s="38">
        <f t="shared" si="196"/>
        <v>1</v>
      </c>
      <c r="AW286" s="38">
        <f t="shared" si="197"/>
        <v>1</v>
      </c>
      <c r="AX286" s="38">
        <f t="shared" si="198"/>
        <v>0</v>
      </c>
      <c r="AY286" s="38">
        <f t="shared" si="199"/>
        <v>1</v>
      </c>
      <c r="AZ286" s="38">
        <f t="shared" si="200"/>
        <v>1</v>
      </c>
      <c r="BA286" s="38">
        <f t="shared" si="201"/>
        <v>0</v>
      </c>
      <c r="BB286" s="38">
        <f t="shared" si="202"/>
        <v>0</v>
      </c>
      <c r="BC286" s="38">
        <f t="shared" si="203"/>
        <v>0</v>
      </c>
      <c r="BD286" s="38">
        <f t="shared" si="204"/>
        <v>4</v>
      </c>
      <c r="BE286" s="38"/>
      <c r="BF286" s="38"/>
      <c r="BG286" s="39">
        <f t="shared" si="205"/>
        <v>0.25255639097744365</v>
      </c>
      <c r="BH286" s="39">
        <f t="shared" si="206"/>
        <v>0.14347974699636426</v>
      </c>
      <c r="BI286" s="39">
        <f t="shared" si="207"/>
        <v>0.3787872054285417</v>
      </c>
      <c r="BJ286" s="38"/>
      <c r="BK286" s="38"/>
      <c r="BL286" s="38"/>
      <c r="BM286" s="38">
        <f t="shared" si="208"/>
        <v>0</v>
      </c>
      <c r="BN286" s="38">
        <f t="shared" si="209"/>
        <v>0</v>
      </c>
      <c r="BO286" s="38">
        <f t="shared" si="210"/>
        <v>0</v>
      </c>
      <c r="BP286" s="38">
        <f t="shared" si="211"/>
        <v>0</v>
      </c>
      <c r="BQ286" s="38">
        <f t="shared" si="212"/>
        <v>0</v>
      </c>
      <c r="BR286" s="38">
        <f t="shared" si="213"/>
        <v>0</v>
      </c>
      <c r="BS286" s="38">
        <f t="shared" si="214"/>
        <v>0</v>
      </c>
      <c r="BT286" s="38">
        <f t="shared" si="215"/>
        <v>0</v>
      </c>
      <c r="BU286" s="38">
        <f t="shared" si="216"/>
        <v>4</v>
      </c>
      <c r="BV286" s="40">
        <f t="shared" si="217"/>
        <v>-1</v>
      </c>
      <c r="BW286" s="40">
        <f t="shared" si="218"/>
        <v>0</v>
      </c>
      <c r="BX286" s="40">
        <f t="shared" si="219"/>
        <v>5</v>
      </c>
      <c r="BY286" s="38">
        <f t="shared" si="220"/>
        <v>8</v>
      </c>
      <c r="BZ286" s="37"/>
      <c r="CA286" s="37"/>
      <c r="CB286" s="37"/>
      <c r="CC286" s="37"/>
      <c r="CD286" s="37"/>
      <c r="CE286" s="37"/>
      <c r="CF286" s="37"/>
      <c r="CG286" s="37"/>
      <c r="CH286" s="37">
        <f t="shared" si="221"/>
        <v>0</v>
      </c>
      <c r="CI286" s="38">
        <f t="shared" si="222"/>
        <v>0</v>
      </c>
      <c r="CJ286" s="38">
        <f t="shared" si="223"/>
        <v>13.2</v>
      </c>
      <c r="CR286" s="38">
        <f t="shared" si="224"/>
        <v>0.036622563855343064</v>
      </c>
      <c r="CS286" s="39">
        <f t="shared" si="225"/>
        <v>-10</v>
      </c>
    </row>
    <row r="287" spans="1:97" ht="12.75">
      <c r="A287" s="4" t="s">
        <v>220</v>
      </c>
      <c r="B287" s="4" t="s">
        <v>2</v>
      </c>
      <c r="C287" s="5" t="s">
        <v>254</v>
      </c>
      <c r="D287" s="4"/>
      <c r="E287" s="4" t="s">
        <v>8</v>
      </c>
      <c r="F287" s="4" t="s">
        <v>255</v>
      </c>
      <c r="G287">
        <v>6.3</v>
      </c>
      <c r="I287">
        <v>-4.8</v>
      </c>
      <c r="J287">
        <v>-0.4</v>
      </c>
      <c r="K287">
        <v>2.6</v>
      </c>
      <c r="L287">
        <v>4.8</v>
      </c>
      <c r="M287">
        <v>15.7</v>
      </c>
      <c r="N287">
        <v>21</v>
      </c>
      <c r="O287">
        <v>13.6</v>
      </c>
      <c r="P287">
        <v>11.7</v>
      </c>
      <c r="Q287">
        <v>22</v>
      </c>
      <c r="R287">
        <v>20.2</v>
      </c>
      <c r="S287">
        <v>17.2</v>
      </c>
      <c r="T287">
        <v>16</v>
      </c>
      <c r="U287">
        <v>14.4</v>
      </c>
      <c r="V287">
        <v>13.7</v>
      </c>
      <c r="W287">
        <v>15</v>
      </c>
      <c r="X287">
        <v>12.8</v>
      </c>
      <c r="Y287">
        <v>13.3</v>
      </c>
      <c r="Z287">
        <v>13.5</v>
      </c>
      <c r="AA287">
        <v>12.1</v>
      </c>
      <c r="AC287" s="38">
        <f t="shared" si="181"/>
        <v>1</v>
      </c>
      <c r="AD287" s="38">
        <f t="shared" si="182"/>
        <v>12.336842105263159</v>
      </c>
      <c r="AE287" s="38"/>
      <c r="AF287" s="38">
        <f t="shared" si="183"/>
        <v>0</v>
      </c>
      <c r="AG287" s="38">
        <f t="shared" si="184"/>
        <v>0</v>
      </c>
      <c r="AH287" s="38">
        <f t="shared" si="185"/>
        <v>0</v>
      </c>
      <c r="AI287" s="38">
        <f t="shared" si="186"/>
        <v>0</v>
      </c>
      <c r="AJ287" s="38"/>
      <c r="AK287" s="38">
        <f t="shared" si="187"/>
        <v>0</v>
      </c>
      <c r="AL287" s="38">
        <f t="shared" si="188"/>
        <v>0</v>
      </c>
      <c r="AM287" s="38">
        <f t="shared" si="189"/>
        <v>0</v>
      </c>
      <c r="AN287" s="38">
        <f t="shared" si="190"/>
        <v>0</v>
      </c>
      <c r="AO287" s="38"/>
      <c r="AP287" s="38">
        <f t="shared" si="191"/>
        <v>0</v>
      </c>
      <c r="AQ287" s="38">
        <f t="shared" si="192"/>
        <v>0</v>
      </c>
      <c r="AR287" s="38">
        <f t="shared" si="193"/>
        <v>0</v>
      </c>
      <c r="AS287" s="38">
        <f t="shared" si="194"/>
        <v>0</v>
      </c>
      <c r="AT287" s="38">
        <f t="shared" si="195"/>
        <v>0</v>
      </c>
      <c r="AU287" s="38"/>
      <c r="AV287" s="38">
        <f t="shared" si="196"/>
        <v>1</v>
      </c>
      <c r="AW287" s="38">
        <f t="shared" si="197"/>
        <v>1</v>
      </c>
      <c r="AX287" s="38">
        <f t="shared" si="198"/>
        <v>1</v>
      </c>
      <c r="AY287" s="38">
        <f t="shared" si="199"/>
        <v>0</v>
      </c>
      <c r="AZ287" s="38">
        <f t="shared" si="200"/>
        <v>0</v>
      </c>
      <c r="BA287" s="38">
        <f t="shared" si="201"/>
        <v>0</v>
      </c>
      <c r="BB287" s="38">
        <f t="shared" si="202"/>
        <v>0</v>
      </c>
      <c r="BC287" s="38">
        <f t="shared" si="203"/>
        <v>0</v>
      </c>
      <c r="BD287" s="38">
        <f t="shared" si="204"/>
        <v>3</v>
      </c>
      <c r="BE287" s="38"/>
      <c r="BF287" s="38"/>
      <c r="BG287" s="39">
        <f t="shared" si="205"/>
        <v>0.6310526315789474</v>
      </c>
      <c r="BH287" s="39">
        <f t="shared" si="206"/>
        <v>0.25112133446837054</v>
      </c>
      <c r="BI287" s="39">
        <f t="shared" si="207"/>
        <v>0.5011200798894119</v>
      </c>
      <c r="BJ287" s="38"/>
      <c r="BK287" s="38"/>
      <c r="BL287" s="38"/>
      <c r="BM287" s="38">
        <f t="shared" si="208"/>
        <v>-2</v>
      </c>
      <c r="BN287" s="38">
        <f t="shared" si="209"/>
        <v>0</v>
      </c>
      <c r="BO287" s="38">
        <f t="shared" si="210"/>
        <v>0</v>
      </c>
      <c r="BP287" s="38">
        <f t="shared" si="211"/>
        <v>0</v>
      </c>
      <c r="BQ287" s="38">
        <f t="shared" si="212"/>
        <v>0</v>
      </c>
      <c r="BR287" s="38">
        <f t="shared" si="213"/>
        <v>0</v>
      </c>
      <c r="BS287" s="38">
        <f t="shared" si="214"/>
        <v>0</v>
      </c>
      <c r="BT287" s="38">
        <f t="shared" si="215"/>
        <v>0</v>
      </c>
      <c r="BU287" s="38">
        <f t="shared" si="216"/>
        <v>3</v>
      </c>
      <c r="BV287" s="40">
        <f t="shared" si="217"/>
        <v>2.5</v>
      </c>
      <c r="BW287" s="40">
        <f t="shared" si="218"/>
        <v>5</v>
      </c>
      <c r="BX287" s="40">
        <f t="shared" si="219"/>
        <v>10</v>
      </c>
      <c r="BY287" s="38">
        <f t="shared" si="220"/>
        <v>18.5</v>
      </c>
      <c r="BZ287" s="37"/>
      <c r="CA287" s="37"/>
      <c r="CB287" s="37"/>
      <c r="CC287" s="37"/>
      <c r="CD287" s="37"/>
      <c r="CE287" s="37"/>
      <c r="CF287" s="37"/>
      <c r="CG287" s="37"/>
      <c r="CH287" s="37">
        <f t="shared" si="221"/>
        <v>0</v>
      </c>
      <c r="CI287" s="38">
        <f t="shared" si="222"/>
        <v>0</v>
      </c>
      <c r="CJ287" s="38">
        <f t="shared" si="223"/>
        <v>12.8</v>
      </c>
      <c r="CR287" s="38">
        <f t="shared" si="224"/>
        <v>-0.08148630691066348</v>
      </c>
      <c r="CS287" s="39">
        <f t="shared" si="225"/>
        <v>-10</v>
      </c>
    </row>
    <row r="288" spans="1:97" ht="12.75">
      <c r="A288" s="4" t="s">
        <v>220</v>
      </c>
      <c r="B288" s="4" t="s">
        <v>2</v>
      </c>
      <c r="C288" s="5" t="s">
        <v>254</v>
      </c>
      <c r="D288" s="4"/>
      <c r="E288" s="4" t="s">
        <v>49</v>
      </c>
      <c r="F288" s="4" t="s">
        <v>255</v>
      </c>
      <c r="G288">
        <v>6.3</v>
      </c>
      <c r="H288">
        <v>14.6</v>
      </c>
      <c r="I288">
        <v>10.9</v>
      </c>
      <c r="J288">
        <v>14.3</v>
      </c>
      <c r="K288">
        <v>13</v>
      </c>
      <c r="L288">
        <v>11.5</v>
      </c>
      <c r="M288">
        <v>13.9</v>
      </c>
      <c r="N288">
        <v>11</v>
      </c>
      <c r="O288">
        <v>17.9</v>
      </c>
      <c r="P288">
        <v>14.5</v>
      </c>
      <c r="Q288">
        <v>16.2</v>
      </c>
      <c r="R288">
        <v>16.4</v>
      </c>
      <c r="S288">
        <v>15.8</v>
      </c>
      <c r="T288">
        <v>14.7</v>
      </c>
      <c r="U288">
        <v>14.5</v>
      </c>
      <c r="V288">
        <v>12.7</v>
      </c>
      <c r="W288">
        <v>15.6</v>
      </c>
      <c r="X288">
        <v>13</v>
      </c>
      <c r="Y288">
        <v>12.6</v>
      </c>
      <c r="Z288">
        <v>10.4</v>
      </c>
      <c r="AA288">
        <v>10.5</v>
      </c>
      <c r="AC288" s="38">
        <f t="shared" si="181"/>
        <v>0</v>
      </c>
      <c r="AD288" s="38">
        <f t="shared" si="182"/>
        <v>13.699999999999998</v>
      </c>
      <c r="AE288" s="38"/>
      <c r="AF288" s="38">
        <f t="shared" si="183"/>
        <v>0</v>
      </c>
      <c r="AG288" s="38">
        <f t="shared" si="184"/>
        <v>0</v>
      </c>
      <c r="AH288" s="38">
        <f t="shared" si="185"/>
        <v>0</v>
      </c>
      <c r="AI288" s="38">
        <f t="shared" si="186"/>
        <v>0</v>
      </c>
      <c r="AJ288" s="38"/>
      <c r="AK288" s="38">
        <f t="shared" si="187"/>
        <v>0</v>
      </c>
      <c r="AL288" s="38">
        <f t="shared" si="188"/>
        <v>0</v>
      </c>
      <c r="AM288" s="38">
        <f t="shared" si="189"/>
        <v>0</v>
      </c>
      <c r="AN288" s="38">
        <f t="shared" si="190"/>
        <v>0</v>
      </c>
      <c r="AO288" s="38"/>
      <c r="AP288" s="38">
        <f t="shared" si="191"/>
        <v>0</v>
      </c>
      <c r="AQ288" s="38">
        <f t="shared" si="192"/>
        <v>0</v>
      </c>
      <c r="AR288" s="38">
        <f t="shared" si="193"/>
        <v>0</v>
      </c>
      <c r="AS288" s="38">
        <f t="shared" si="194"/>
        <v>0</v>
      </c>
      <c r="AT288" s="38">
        <f t="shared" si="195"/>
        <v>0</v>
      </c>
      <c r="AU288" s="38"/>
      <c r="AV288" s="38">
        <f t="shared" si="196"/>
        <v>0</v>
      </c>
      <c r="AW288" s="38">
        <f t="shared" si="197"/>
        <v>1</v>
      </c>
      <c r="AX288" s="38">
        <f t="shared" si="198"/>
        <v>1</v>
      </c>
      <c r="AY288" s="38">
        <f t="shared" si="199"/>
        <v>0</v>
      </c>
      <c r="AZ288" s="38">
        <f t="shared" si="200"/>
        <v>0</v>
      </c>
      <c r="BA288" s="38">
        <f t="shared" si="201"/>
        <v>0</v>
      </c>
      <c r="BB288" s="38">
        <f t="shared" si="202"/>
        <v>0</v>
      </c>
      <c r="BC288" s="38">
        <f t="shared" si="203"/>
        <v>0</v>
      </c>
      <c r="BD288" s="38">
        <f t="shared" si="204"/>
        <v>2</v>
      </c>
      <c r="BE288" s="38"/>
      <c r="BF288" s="38"/>
      <c r="BG288" s="39">
        <f t="shared" si="205"/>
        <v>-0.04887218045112783</v>
      </c>
      <c r="BH288" s="39">
        <f t="shared" si="206"/>
        <v>0.018261046960929585</v>
      </c>
      <c r="BI288" s="39">
        <f t="shared" si="207"/>
        <v>-0.1351334413123916</v>
      </c>
      <c r="BJ288" s="38"/>
      <c r="BK288" s="38"/>
      <c r="BL288" s="38"/>
      <c r="BM288" s="38">
        <f t="shared" si="208"/>
        <v>0</v>
      </c>
      <c r="BN288" s="38">
        <f t="shared" si="209"/>
        <v>0</v>
      </c>
      <c r="BO288" s="38">
        <f t="shared" si="210"/>
        <v>0</v>
      </c>
      <c r="BP288" s="38">
        <f t="shared" si="211"/>
        <v>0</v>
      </c>
      <c r="BQ288" s="38">
        <f t="shared" si="212"/>
        <v>0</v>
      </c>
      <c r="BR288" s="38">
        <f t="shared" si="213"/>
        <v>0</v>
      </c>
      <c r="BS288" s="38">
        <f t="shared" si="214"/>
        <v>0</v>
      </c>
      <c r="BT288" s="38">
        <f t="shared" si="215"/>
        <v>0</v>
      </c>
      <c r="BU288" s="38">
        <f t="shared" si="216"/>
        <v>2</v>
      </c>
      <c r="BV288" s="40">
        <f t="shared" si="217"/>
        <v>-10</v>
      </c>
      <c r="BW288" s="40">
        <f t="shared" si="218"/>
        <v>0</v>
      </c>
      <c r="BX288" s="40">
        <f t="shared" si="219"/>
        <v>-10</v>
      </c>
      <c r="BY288" s="38">
        <f t="shared" si="220"/>
        <v>-18</v>
      </c>
      <c r="BZ288" s="37"/>
      <c r="CA288" s="37"/>
      <c r="CB288" s="37"/>
      <c r="CC288" s="37"/>
      <c r="CD288" s="37"/>
      <c r="CE288" s="37"/>
      <c r="CF288" s="37"/>
      <c r="CG288" s="37"/>
      <c r="CH288" s="37">
        <f t="shared" si="221"/>
        <v>0</v>
      </c>
      <c r="CI288" s="38">
        <f t="shared" si="222"/>
        <v>0</v>
      </c>
      <c r="CJ288" s="38">
        <f t="shared" si="223"/>
        <v>10.45</v>
      </c>
      <c r="CR288" s="38">
        <f t="shared" si="224"/>
        <v>-0.3196666161390565</v>
      </c>
      <c r="CS288" s="39">
        <f t="shared" si="225"/>
        <v>-10</v>
      </c>
    </row>
    <row r="289" spans="1:97" ht="12.75">
      <c r="A289" s="4" t="s">
        <v>220</v>
      </c>
      <c r="B289" s="4" t="s">
        <v>2</v>
      </c>
      <c r="C289" s="5" t="s">
        <v>256</v>
      </c>
      <c r="D289" s="4"/>
      <c r="E289" s="4" t="s">
        <v>8</v>
      </c>
      <c r="F289" s="4" t="s">
        <v>257</v>
      </c>
      <c r="G289">
        <v>6.3</v>
      </c>
      <c r="I289">
        <v>4.7</v>
      </c>
      <c r="J289">
        <v>-13.8</v>
      </c>
      <c r="K289">
        <v>-1.9</v>
      </c>
      <c r="L289">
        <v>-4.5</v>
      </c>
      <c r="M289">
        <v>7.8</v>
      </c>
      <c r="N289">
        <v>14.7</v>
      </c>
      <c r="O289">
        <v>17.5</v>
      </c>
      <c r="P289">
        <v>15.4</v>
      </c>
      <c r="Q289">
        <v>17.6</v>
      </c>
      <c r="R289">
        <v>16.3</v>
      </c>
      <c r="S289">
        <v>12.9</v>
      </c>
      <c r="T289">
        <v>15</v>
      </c>
      <c r="U289">
        <v>19.7</v>
      </c>
      <c r="V289">
        <v>17.9</v>
      </c>
      <c r="W289">
        <v>16.5</v>
      </c>
      <c r="X289">
        <v>16</v>
      </c>
      <c r="Y289">
        <v>13</v>
      </c>
      <c r="Z289">
        <v>13.7</v>
      </c>
      <c r="AA289">
        <v>11.6</v>
      </c>
      <c r="AC289" s="38">
        <f t="shared" si="181"/>
        <v>1</v>
      </c>
      <c r="AD289" s="38">
        <f t="shared" si="182"/>
        <v>11.057894736842105</v>
      </c>
      <c r="AE289" s="38"/>
      <c r="AF289" s="38">
        <f t="shared" si="183"/>
        <v>0</v>
      </c>
      <c r="AG289" s="38">
        <f t="shared" si="184"/>
        <v>0</v>
      </c>
      <c r="AH289" s="38">
        <f t="shared" si="185"/>
        <v>0</v>
      </c>
      <c r="AI289" s="38">
        <f t="shared" si="186"/>
        <v>0</v>
      </c>
      <c r="AJ289" s="38"/>
      <c r="AK289" s="38">
        <f t="shared" si="187"/>
        <v>0</v>
      </c>
      <c r="AL289" s="38">
        <f t="shared" si="188"/>
        <v>0</v>
      </c>
      <c r="AM289" s="38">
        <f t="shared" si="189"/>
        <v>0</v>
      </c>
      <c r="AN289" s="38">
        <f t="shared" si="190"/>
        <v>0</v>
      </c>
      <c r="AO289" s="38"/>
      <c r="AP289" s="38">
        <f t="shared" si="191"/>
        <v>0</v>
      </c>
      <c r="AQ289" s="38">
        <f t="shared" si="192"/>
        <v>0</v>
      </c>
      <c r="AR289" s="38">
        <f t="shared" si="193"/>
        <v>0</v>
      </c>
      <c r="AS289" s="38">
        <f t="shared" si="194"/>
        <v>0</v>
      </c>
      <c r="AT289" s="38">
        <f t="shared" si="195"/>
        <v>0</v>
      </c>
      <c r="AU289" s="38"/>
      <c r="AV289" s="38">
        <f t="shared" si="196"/>
        <v>1</v>
      </c>
      <c r="AW289" s="38">
        <f t="shared" si="197"/>
        <v>1</v>
      </c>
      <c r="AX289" s="38">
        <f t="shared" si="198"/>
        <v>0</v>
      </c>
      <c r="AY289" s="38">
        <f t="shared" si="199"/>
        <v>1</v>
      </c>
      <c r="AZ289" s="38">
        <f t="shared" si="200"/>
        <v>0</v>
      </c>
      <c r="BA289" s="38">
        <f t="shared" si="201"/>
        <v>0</v>
      </c>
      <c r="BB289" s="38">
        <f t="shared" si="202"/>
        <v>0</v>
      </c>
      <c r="BC289" s="38">
        <f t="shared" si="203"/>
        <v>0</v>
      </c>
      <c r="BD289" s="38">
        <f t="shared" si="204"/>
        <v>3</v>
      </c>
      <c r="BE289" s="38"/>
      <c r="BF289" s="38"/>
      <c r="BG289" s="39">
        <f t="shared" si="205"/>
        <v>0.9943859649122808</v>
      </c>
      <c r="BH289" s="39">
        <f t="shared" si="206"/>
        <v>0.39460028053936286</v>
      </c>
      <c r="BI289" s="39">
        <f t="shared" si="207"/>
        <v>0.6281721742797614</v>
      </c>
      <c r="BJ289" s="38"/>
      <c r="BK289" s="38"/>
      <c r="BL289" s="38"/>
      <c r="BM289" s="38">
        <f t="shared" si="208"/>
        <v>-2</v>
      </c>
      <c r="BN289" s="38">
        <f t="shared" si="209"/>
        <v>0</v>
      </c>
      <c r="BO289" s="38">
        <f t="shared" si="210"/>
        <v>0</v>
      </c>
      <c r="BP289" s="38">
        <f t="shared" si="211"/>
        <v>0</v>
      </c>
      <c r="BQ289" s="38">
        <f t="shared" si="212"/>
        <v>0</v>
      </c>
      <c r="BR289" s="38">
        <f t="shared" si="213"/>
        <v>0</v>
      </c>
      <c r="BS289" s="38">
        <f t="shared" si="214"/>
        <v>0</v>
      </c>
      <c r="BT289" s="38">
        <f t="shared" si="215"/>
        <v>0</v>
      </c>
      <c r="BU289" s="38">
        <f t="shared" si="216"/>
        <v>3</v>
      </c>
      <c r="BV289" s="40">
        <f t="shared" si="217"/>
        <v>5</v>
      </c>
      <c r="BW289" s="40">
        <f t="shared" si="218"/>
        <v>5</v>
      </c>
      <c r="BX289" s="40">
        <f t="shared" si="219"/>
        <v>10</v>
      </c>
      <c r="BY289" s="38">
        <f t="shared" si="220"/>
        <v>21</v>
      </c>
      <c r="BZ289" s="37"/>
      <c r="CA289" s="37"/>
      <c r="CB289" s="37"/>
      <c r="CC289" s="37"/>
      <c r="CD289" s="37"/>
      <c r="CE289" s="37"/>
      <c r="CF289" s="37"/>
      <c r="CG289" s="37"/>
      <c r="CH289" s="37">
        <f t="shared" si="221"/>
        <v>0</v>
      </c>
      <c r="CI289" s="38">
        <f t="shared" si="222"/>
        <v>0</v>
      </c>
      <c r="CJ289" s="38">
        <f t="shared" si="223"/>
        <v>12.649999999999999</v>
      </c>
      <c r="CR289" s="38">
        <f t="shared" si="224"/>
        <v>0.3805386634663204</v>
      </c>
      <c r="CS289" s="39">
        <f t="shared" si="225"/>
        <v>-10</v>
      </c>
    </row>
    <row r="290" spans="1:97" ht="12.75">
      <c r="A290" s="4" t="s">
        <v>220</v>
      </c>
      <c r="B290" s="4" t="s">
        <v>2</v>
      </c>
      <c r="C290" s="5" t="s">
        <v>256</v>
      </c>
      <c r="D290" s="4"/>
      <c r="E290" s="4" t="s">
        <v>49</v>
      </c>
      <c r="F290" s="4" t="s">
        <v>257</v>
      </c>
      <c r="G290">
        <v>6.3</v>
      </c>
      <c r="H290">
        <v>11.7</v>
      </c>
      <c r="I290">
        <v>16.9</v>
      </c>
      <c r="J290">
        <v>11.1</v>
      </c>
      <c r="K290">
        <v>11.6</v>
      </c>
      <c r="L290">
        <v>13.4</v>
      </c>
      <c r="M290">
        <v>9.9</v>
      </c>
      <c r="N290">
        <v>12.5</v>
      </c>
      <c r="O290">
        <v>14.4</v>
      </c>
      <c r="P290">
        <v>15.2</v>
      </c>
      <c r="Q290">
        <v>16.7</v>
      </c>
      <c r="R290">
        <v>15</v>
      </c>
      <c r="S290">
        <v>18.5</v>
      </c>
      <c r="T290">
        <v>14.8</v>
      </c>
      <c r="U290">
        <v>15.3</v>
      </c>
      <c r="V290">
        <v>14</v>
      </c>
      <c r="W290">
        <v>12.1</v>
      </c>
      <c r="X290">
        <v>13.4</v>
      </c>
      <c r="Y290">
        <v>12.5</v>
      </c>
      <c r="Z290">
        <v>13.2</v>
      </c>
      <c r="AA290">
        <v>9.7</v>
      </c>
      <c r="AC290" s="38">
        <f t="shared" si="181"/>
        <v>0</v>
      </c>
      <c r="AD290" s="38">
        <f t="shared" si="182"/>
        <v>13.595000000000002</v>
      </c>
      <c r="AE290" s="38"/>
      <c r="AF290" s="38">
        <f t="shared" si="183"/>
        <v>0</v>
      </c>
      <c r="AG290" s="38">
        <f t="shared" si="184"/>
        <v>0</v>
      </c>
      <c r="AH290" s="38">
        <f t="shared" si="185"/>
        <v>0</v>
      </c>
      <c r="AI290" s="38">
        <f t="shared" si="186"/>
        <v>0</v>
      </c>
      <c r="AJ290" s="38"/>
      <c r="AK290" s="38">
        <f t="shared" si="187"/>
        <v>0</v>
      </c>
      <c r="AL290" s="38">
        <f t="shared" si="188"/>
        <v>0</v>
      </c>
      <c r="AM290" s="38">
        <f t="shared" si="189"/>
        <v>0</v>
      </c>
      <c r="AN290" s="38">
        <f t="shared" si="190"/>
        <v>0</v>
      </c>
      <c r="AO290" s="38"/>
      <c r="AP290" s="38">
        <f t="shared" si="191"/>
        <v>0</v>
      </c>
      <c r="AQ290" s="38">
        <f t="shared" si="192"/>
        <v>0</v>
      </c>
      <c r="AR290" s="38">
        <f t="shared" si="193"/>
        <v>0</v>
      </c>
      <c r="AS290" s="38">
        <f t="shared" si="194"/>
        <v>0</v>
      </c>
      <c r="AT290" s="38">
        <f t="shared" si="195"/>
        <v>0</v>
      </c>
      <c r="AU290" s="38"/>
      <c r="AV290" s="38">
        <f t="shared" si="196"/>
        <v>0</v>
      </c>
      <c r="AW290" s="38">
        <f t="shared" si="197"/>
        <v>1</v>
      </c>
      <c r="AX290" s="38">
        <f t="shared" si="198"/>
        <v>1</v>
      </c>
      <c r="AY290" s="38">
        <f t="shared" si="199"/>
        <v>0</v>
      </c>
      <c r="AZ290" s="38">
        <f t="shared" si="200"/>
        <v>0</v>
      </c>
      <c r="BA290" s="38">
        <f t="shared" si="201"/>
        <v>0</v>
      </c>
      <c r="BB290" s="38">
        <f t="shared" si="202"/>
        <v>0</v>
      </c>
      <c r="BC290" s="38">
        <f t="shared" si="203"/>
        <v>0</v>
      </c>
      <c r="BD290" s="38">
        <f t="shared" si="204"/>
        <v>2</v>
      </c>
      <c r="BE290" s="38"/>
      <c r="BF290" s="38"/>
      <c r="BG290" s="39">
        <f t="shared" si="205"/>
        <v>-0.0030827067669172677</v>
      </c>
      <c r="BH290" s="39">
        <f t="shared" si="206"/>
        <v>6.206009920681481E-05</v>
      </c>
      <c r="BI290" s="39">
        <f t="shared" si="207"/>
        <v>-0.007877823253082974</v>
      </c>
      <c r="BJ290" s="38"/>
      <c r="BK290" s="38"/>
      <c r="BL290" s="38"/>
      <c r="BM290" s="38">
        <f t="shared" si="208"/>
        <v>0</v>
      </c>
      <c r="BN290" s="38">
        <f t="shared" si="209"/>
        <v>0</v>
      </c>
      <c r="BO290" s="38">
        <f t="shared" si="210"/>
        <v>0</v>
      </c>
      <c r="BP290" s="38">
        <f t="shared" si="211"/>
        <v>0</v>
      </c>
      <c r="BQ290" s="38">
        <f t="shared" si="212"/>
        <v>0</v>
      </c>
      <c r="BR290" s="38">
        <f t="shared" si="213"/>
        <v>0</v>
      </c>
      <c r="BS290" s="38">
        <f t="shared" si="214"/>
        <v>0</v>
      </c>
      <c r="BT290" s="38">
        <f t="shared" si="215"/>
        <v>0</v>
      </c>
      <c r="BU290" s="38">
        <f t="shared" si="216"/>
        <v>2</v>
      </c>
      <c r="BV290" s="40">
        <f t="shared" si="217"/>
        <v>-10</v>
      </c>
      <c r="BW290" s="40">
        <f t="shared" si="218"/>
        <v>0</v>
      </c>
      <c r="BX290" s="40">
        <f t="shared" si="219"/>
        <v>-10</v>
      </c>
      <c r="BY290" s="38">
        <f t="shared" si="220"/>
        <v>-18</v>
      </c>
      <c r="BZ290" s="37"/>
      <c r="CA290" s="37"/>
      <c r="CB290" s="37"/>
      <c r="CC290" s="37"/>
      <c r="CD290" s="37"/>
      <c r="CE290" s="37"/>
      <c r="CF290" s="37"/>
      <c r="CG290" s="37"/>
      <c r="CH290" s="37">
        <f t="shared" si="221"/>
        <v>0</v>
      </c>
      <c r="CI290" s="38">
        <f t="shared" si="222"/>
        <v>0</v>
      </c>
      <c r="CJ290" s="38">
        <f t="shared" si="223"/>
        <v>11.45</v>
      </c>
      <c r="CR290" s="38">
        <f t="shared" si="224"/>
        <v>-0.18475509315464056</v>
      </c>
      <c r="CS290" s="39">
        <f t="shared" si="225"/>
        <v>-10</v>
      </c>
    </row>
    <row r="291" spans="1:97" ht="12.75">
      <c r="A291" s="4" t="s">
        <v>220</v>
      </c>
      <c r="B291" s="4" t="s">
        <v>2</v>
      </c>
      <c r="C291" s="5" t="s">
        <v>258</v>
      </c>
      <c r="D291" s="4"/>
      <c r="E291" s="4" t="s">
        <v>8</v>
      </c>
      <c r="F291" s="4" t="s">
        <v>259</v>
      </c>
      <c r="G291">
        <v>6.3</v>
      </c>
      <c r="H291">
        <v>9.9</v>
      </c>
      <c r="I291">
        <v>-3.8</v>
      </c>
      <c r="J291">
        <v>-4.5</v>
      </c>
      <c r="K291">
        <v>0.4</v>
      </c>
      <c r="L291">
        <v>6.2</v>
      </c>
      <c r="M291">
        <v>7.9</v>
      </c>
      <c r="N291">
        <v>9.4</v>
      </c>
      <c r="O291">
        <v>11</v>
      </c>
      <c r="P291">
        <v>9.7</v>
      </c>
      <c r="Q291">
        <v>10.5</v>
      </c>
      <c r="R291">
        <v>16</v>
      </c>
      <c r="S291">
        <v>14.4</v>
      </c>
      <c r="T291">
        <v>17.4</v>
      </c>
      <c r="U291">
        <v>18.1</v>
      </c>
      <c r="V291">
        <v>17.6</v>
      </c>
      <c r="W291">
        <v>19.6</v>
      </c>
      <c r="X291">
        <v>16</v>
      </c>
      <c r="Y291">
        <v>21.8</v>
      </c>
      <c r="Z291">
        <v>16.3</v>
      </c>
      <c r="AA291">
        <v>24.3</v>
      </c>
      <c r="AC291" s="38">
        <f t="shared" si="181"/>
        <v>0</v>
      </c>
      <c r="AD291" s="38">
        <f t="shared" si="182"/>
        <v>11.91</v>
      </c>
      <c r="AE291" s="38"/>
      <c r="AF291" s="38">
        <f t="shared" si="183"/>
        <v>10</v>
      </c>
      <c r="AG291" s="38">
        <f t="shared" si="184"/>
        <v>0</v>
      </c>
      <c r="AH291" s="38">
        <f t="shared" si="185"/>
        <v>15</v>
      </c>
      <c r="AI291" s="38">
        <f t="shared" si="186"/>
        <v>25</v>
      </c>
      <c r="AJ291" s="38"/>
      <c r="AK291" s="38">
        <f t="shared" si="187"/>
        <v>1</v>
      </c>
      <c r="AL291" s="38">
        <f t="shared" si="188"/>
        <v>0</v>
      </c>
      <c r="AM291" s="38">
        <f t="shared" si="189"/>
        <v>2.5</v>
      </c>
      <c r="AN291" s="38">
        <f t="shared" si="190"/>
        <v>3.5</v>
      </c>
      <c r="AO291" s="38"/>
      <c r="AP291" s="38">
        <f t="shared" si="191"/>
        <v>1</v>
      </c>
      <c r="AQ291" s="38">
        <f t="shared" si="192"/>
        <v>1</v>
      </c>
      <c r="AR291" s="38">
        <f t="shared" si="193"/>
        <v>1</v>
      </c>
      <c r="AS291" s="38">
        <f t="shared" si="194"/>
        <v>0</v>
      </c>
      <c r="AT291" s="38">
        <f t="shared" si="195"/>
        <v>0</v>
      </c>
      <c r="AU291" s="38"/>
      <c r="AV291" s="38">
        <f t="shared" si="196"/>
        <v>1</v>
      </c>
      <c r="AW291" s="38">
        <f t="shared" si="197"/>
        <v>1</v>
      </c>
      <c r="AX291" s="38">
        <f t="shared" si="198"/>
        <v>1</v>
      </c>
      <c r="AY291" s="38">
        <f t="shared" si="199"/>
        <v>1</v>
      </c>
      <c r="AZ291" s="38">
        <f t="shared" si="200"/>
        <v>1</v>
      </c>
      <c r="BA291" s="38">
        <f t="shared" si="201"/>
        <v>1</v>
      </c>
      <c r="BB291" s="38">
        <f t="shared" si="202"/>
        <v>1</v>
      </c>
      <c r="BC291" s="38">
        <f t="shared" si="203"/>
        <v>1</v>
      </c>
      <c r="BD291" s="38">
        <f t="shared" si="204"/>
        <v>8</v>
      </c>
      <c r="BE291" s="38"/>
      <c r="BF291" s="38"/>
      <c r="BG291" s="39">
        <f t="shared" si="205"/>
        <v>1.1727819548872183</v>
      </c>
      <c r="BH291" s="39">
        <f t="shared" si="206"/>
        <v>0.7715215176965191</v>
      </c>
      <c r="BI291" s="39">
        <f t="shared" si="207"/>
        <v>0.8783629760506297</v>
      </c>
      <c r="BJ291" s="38"/>
      <c r="BK291" s="38"/>
      <c r="BL291" s="38"/>
      <c r="BM291" s="38">
        <f t="shared" si="208"/>
        <v>0</v>
      </c>
      <c r="BN291" s="38">
        <f t="shared" si="209"/>
        <v>25</v>
      </c>
      <c r="BO291" s="38">
        <f t="shared" si="210"/>
        <v>3.5</v>
      </c>
      <c r="BP291" s="38">
        <f t="shared" si="211"/>
        <v>1</v>
      </c>
      <c r="BQ291" s="38">
        <f t="shared" si="212"/>
        <v>1</v>
      </c>
      <c r="BR291" s="38">
        <f t="shared" si="213"/>
        <v>1</v>
      </c>
      <c r="BS291" s="38">
        <f t="shared" si="214"/>
        <v>0</v>
      </c>
      <c r="BT291" s="38">
        <f t="shared" si="215"/>
        <v>0</v>
      </c>
      <c r="BU291" s="38">
        <f t="shared" si="216"/>
        <v>8</v>
      </c>
      <c r="BV291" s="40">
        <f t="shared" si="217"/>
        <v>7.5</v>
      </c>
      <c r="BW291" s="40">
        <f t="shared" si="218"/>
        <v>10</v>
      </c>
      <c r="BX291" s="40">
        <f t="shared" si="219"/>
        <v>25</v>
      </c>
      <c r="BY291" s="38">
        <f t="shared" si="220"/>
        <v>82</v>
      </c>
      <c r="BZ291" s="37"/>
      <c r="CA291" s="37"/>
      <c r="CB291" s="37" t="s">
        <v>620</v>
      </c>
      <c r="CC291" s="37" t="s">
        <v>620</v>
      </c>
      <c r="CD291" s="37" t="s">
        <v>620</v>
      </c>
      <c r="CE291" s="37"/>
      <c r="CF291" s="37"/>
      <c r="CG291" s="37"/>
      <c r="CH291" s="37">
        <f t="shared" si="221"/>
        <v>1</v>
      </c>
      <c r="CI291" s="38">
        <f t="shared" si="222"/>
        <v>1</v>
      </c>
      <c r="CJ291" s="38">
        <f t="shared" si="223"/>
        <v>20.3</v>
      </c>
      <c r="CR291" s="38">
        <f t="shared" si="224"/>
        <v>0.9137038632194406</v>
      </c>
      <c r="CS291" s="39">
        <f t="shared" si="225"/>
        <v>0.0353408871688109</v>
      </c>
    </row>
    <row r="292" spans="1:97" ht="12.75">
      <c r="A292" s="4" t="s">
        <v>220</v>
      </c>
      <c r="B292" s="4" t="s">
        <v>2</v>
      </c>
      <c r="C292" s="5" t="s">
        <v>258</v>
      </c>
      <c r="D292" s="4"/>
      <c r="E292" s="4" t="s">
        <v>49</v>
      </c>
      <c r="F292" s="4" t="s">
        <v>259</v>
      </c>
      <c r="G292">
        <v>6.3</v>
      </c>
      <c r="H292">
        <v>8.7</v>
      </c>
      <c r="I292">
        <v>9.9</v>
      </c>
      <c r="J292">
        <v>4.4</v>
      </c>
      <c r="K292">
        <v>8.6</v>
      </c>
      <c r="L292">
        <v>6.1</v>
      </c>
      <c r="M292">
        <v>11.3</v>
      </c>
      <c r="N292">
        <v>9.3</v>
      </c>
      <c r="O292">
        <v>13.3</v>
      </c>
      <c r="P292">
        <v>11</v>
      </c>
      <c r="Q292">
        <v>12.4</v>
      </c>
      <c r="R292">
        <v>15.2</v>
      </c>
      <c r="S292">
        <v>13.6</v>
      </c>
      <c r="T292">
        <v>15.5</v>
      </c>
      <c r="U292">
        <v>15.6</v>
      </c>
      <c r="V292">
        <v>13.6</v>
      </c>
      <c r="W292">
        <v>17.8</v>
      </c>
      <c r="X292">
        <v>18.8</v>
      </c>
      <c r="Y292">
        <v>16.1</v>
      </c>
      <c r="Z292">
        <v>17.5</v>
      </c>
      <c r="AA292">
        <v>19.6</v>
      </c>
      <c r="AC292" s="38">
        <f t="shared" si="181"/>
        <v>0</v>
      </c>
      <c r="AD292" s="38">
        <f t="shared" si="182"/>
        <v>12.915000000000001</v>
      </c>
      <c r="AE292" s="38"/>
      <c r="AF292" s="38">
        <f t="shared" si="183"/>
        <v>0</v>
      </c>
      <c r="AG292" s="38">
        <f t="shared" si="184"/>
        <v>5</v>
      </c>
      <c r="AH292" s="38">
        <f t="shared" si="185"/>
        <v>5</v>
      </c>
      <c r="AI292" s="38">
        <f t="shared" si="186"/>
        <v>10</v>
      </c>
      <c r="AJ292" s="38"/>
      <c r="AK292" s="38">
        <f t="shared" si="187"/>
        <v>0</v>
      </c>
      <c r="AL292" s="38">
        <f t="shared" si="188"/>
        <v>0</v>
      </c>
      <c r="AM292" s="38">
        <f t="shared" si="189"/>
        <v>1</v>
      </c>
      <c r="AN292" s="38">
        <f t="shared" si="190"/>
        <v>1</v>
      </c>
      <c r="AO292" s="38"/>
      <c r="AP292" s="38">
        <f t="shared" si="191"/>
        <v>1</v>
      </c>
      <c r="AQ292" s="38">
        <f t="shared" si="192"/>
        <v>1</v>
      </c>
      <c r="AR292" s="38">
        <f t="shared" si="193"/>
        <v>1</v>
      </c>
      <c r="AS292" s="38">
        <f t="shared" si="194"/>
        <v>0</v>
      </c>
      <c r="AT292" s="38">
        <f t="shared" si="195"/>
        <v>0</v>
      </c>
      <c r="AU292" s="38"/>
      <c r="AV292" s="38">
        <f t="shared" si="196"/>
        <v>1</v>
      </c>
      <c r="AW292" s="38">
        <f t="shared" si="197"/>
        <v>1</v>
      </c>
      <c r="AX292" s="38">
        <f t="shared" si="198"/>
        <v>1</v>
      </c>
      <c r="AY292" s="38">
        <f t="shared" si="199"/>
        <v>1</v>
      </c>
      <c r="AZ292" s="38">
        <f t="shared" si="200"/>
        <v>1</v>
      </c>
      <c r="BA292" s="38">
        <f t="shared" si="201"/>
        <v>1</v>
      </c>
      <c r="BB292" s="38">
        <f t="shared" si="202"/>
        <v>1</v>
      </c>
      <c r="BC292" s="38">
        <f t="shared" si="203"/>
        <v>1</v>
      </c>
      <c r="BD292" s="38">
        <f t="shared" si="204"/>
        <v>8</v>
      </c>
      <c r="BE292" s="38"/>
      <c r="BF292" s="38"/>
      <c r="BG292" s="39">
        <f t="shared" si="205"/>
        <v>0.6462406015037594</v>
      </c>
      <c r="BH292" s="39">
        <f t="shared" si="206"/>
        <v>0.8202415593586867</v>
      </c>
      <c r="BI292" s="39">
        <f t="shared" si="207"/>
        <v>0.9056718828354376</v>
      </c>
      <c r="BJ292" s="38"/>
      <c r="BK292" s="38"/>
      <c r="BL292" s="38"/>
      <c r="BM292" s="38">
        <f t="shared" si="208"/>
        <v>0</v>
      </c>
      <c r="BN292" s="38">
        <f t="shared" si="209"/>
        <v>10</v>
      </c>
      <c r="BO292" s="38">
        <f t="shared" si="210"/>
        <v>1</v>
      </c>
      <c r="BP292" s="38">
        <f t="shared" si="211"/>
        <v>1</v>
      </c>
      <c r="BQ292" s="38">
        <f t="shared" si="212"/>
        <v>1</v>
      </c>
      <c r="BR292" s="38">
        <f t="shared" si="213"/>
        <v>1</v>
      </c>
      <c r="BS292" s="38">
        <f t="shared" si="214"/>
        <v>0</v>
      </c>
      <c r="BT292" s="38">
        <f t="shared" si="215"/>
        <v>0</v>
      </c>
      <c r="BU292" s="38">
        <f t="shared" si="216"/>
        <v>8</v>
      </c>
      <c r="BV292" s="40">
        <f t="shared" si="217"/>
        <v>2.5</v>
      </c>
      <c r="BW292" s="40">
        <f t="shared" si="218"/>
        <v>12.5</v>
      </c>
      <c r="BX292" s="40">
        <f t="shared" si="219"/>
        <v>30</v>
      </c>
      <c r="BY292" s="38">
        <f t="shared" si="220"/>
        <v>67</v>
      </c>
      <c r="BZ292" s="37"/>
      <c r="CA292" s="37"/>
      <c r="CB292" s="37"/>
      <c r="CC292" s="37" t="s">
        <v>620</v>
      </c>
      <c r="CD292" s="37" t="s">
        <v>620</v>
      </c>
      <c r="CE292" s="37"/>
      <c r="CF292" s="37"/>
      <c r="CG292" s="37"/>
      <c r="CH292" s="37">
        <f t="shared" si="221"/>
        <v>1</v>
      </c>
      <c r="CI292" s="38">
        <f t="shared" si="222"/>
        <v>1</v>
      </c>
      <c r="CJ292" s="38">
        <f t="shared" si="223"/>
        <v>18.55</v>
      </c>
      <c r="CR292" s="38">
        <f t="shared" si="224"/>
        <v>0.9001593900947815</v>
      </c>
      <c r="CS292" s="39">
        <f t="shared" si="225"/>
        <v>-0.0055124927406561275</v>
      </c>
    </row>
    <row r="293" spans="1:97" ht="12.75">
      <c r="A293" s="4" t="s">
        <v>220</v>
      </c>
      <c r="B293" s="4" t="s">
        <v>2</v>
      </c>
      <c r="C293" s="5" t="s">
        <v>260</v>
      </c>
      <c r="D293" s="4"/>
      <c r="E293" s="4" t="s">
        <v>8</v>
      </c>
      <c r="F293" s="4" t="s">
        <v>261</v>
      </c>
      <c r="G293">
        <v>6.3</v>
      </c>
      <c r="H293">
        <v>8.6</v>
      </c>
      <c r="I293">
        <v>-8.5</v>
      </c>
      <c r="J293">
        <v>1.7</v>
      </c>
      <c r="K293">
        <v>0.4</v>
      </c>
      <c r="L293">
        <v>3.8</v>
      </c>
      <c r="M293">
        <v>9</v>
      </c>
      <c r="N293">
        <v>14.8</v>
      </c>
      <c r="O293">
        <v>11.6</v>
      </c>
      <c r="P293">
        <v>11.4</v>
      </c>
      <c r="Q293">
        <v>10.8</v>
      </c>
      <c r="R293">
        <v>12.4</v>
      </c>
      <c r="S293">
        <v>16.4</v>
      </c>
      <c r="T293">
        <v>16.3</v>
      </c>
      <c r="U293">
        <v>16.5</v>
      </c>
      <c r="V293">
        <v>17.3</v>
      </c>
      <c r="W293">
        <v>17.5</v>
      </c>
      <c r="X293">
        <v>17.7</v>
      </c>
      <c r="Y293">
        <v>18.8</v>
      </c>
      <c r="Z293">
        <v>15.5</v>
      </c>
      <c r="AA293">
        <v>17.5</v>
      </c>
      <c r="AC293" s="38">
        <f t="shared" si="181"/>
        <v>0</v>
      </c>
      <c r="AD293" s="38">
        <f t="shared" si="182"/>
        <v>11.475</v>
      </c>
      <c r="AE293" s="38"/>
      <c r="AF293" s="38">
        <f t="shared" si="183"/>
        <v>5</v>
      </c>
      <c r="AG293" s="38">
        <f t="shared" si="184"/>
        <v>0</v>
      </c>
      <c r="AH293" s="38">
        <f t="shared" si="185"/>
        <v>0</v>
      </c>
      <c r="AI293" s="38">
        <f t="shared" si="186"/>
        <v>5</v>
      </c>
      <c r="AJ293" s="38"/>
      <c r="AK293" s="38">
        <f t="shared" si="187"/>
        <v>1</v>
      </c>
      <c r="AL293" s="38">
        <f t="shared" si="188"/>
        <v>0</v>
      </c>
      <c r="AM293" s="38">
        <f t="shared" si="189"/>
        <v>1</v>
      </c>
      <c r="AN293" s="38">
        <f t="shared" si="190"/>
        <v>2</v>
      </c>
      <c r="AO293" s="38"/>
      <c r="AP293" s="38">
        <f t="shared" si="191"/>
        <v>0</v>
      </c>
      <c r="AQ293" s="38">
        <f t="shared" si="192"/>
        <v>0</v>
      </c>
      <c r="AR293" s="38">
        <f t="shared" si="193"/>
        <v>0</v>
      </c>
      <c r="AS293" s="38">
        <f t="shared" si="194"/>
        <v>0</v>
      </c>
      <c r="AT293" s="38">
        <f t="shared" si="195"/>
        <v>0</v>
      </c>
      <c r="AU293" s="38"/>
      <c r="AV293" s="38">
        <f t="shared" si="196"/>
        <v>1</v>
      </c>
      <c r="AW293" s="38">
        <f t="shared" si="197"/>
        <v>1</v>
      </c>
      <c r="AX293" s="38">
        <f t="shared" si="198"/>
        <v>1</v>
      </c>
      <c r="AY293" s="38">
        <f t="shared" si="199"/>
        <v>1</v>
      </c>
      <c r="AZ293" s="38">
        <f t="shared" si="200"/>
        <v>1</v>
      </c>
      <c r="BA293" s="38">
        <f t="shared" si="201"/>
        <v>0</v>
      </c>
      <c r="BB293" s="38">
        <f t="shared" si="202"/>
        <v>0</v>
      </c>
      <c r="BC293" s="38">
        <f t="shared" si="203"/>
        <v>0</v>
      </c>
      <c r="BD293" s="38">
        <f t="shared" si="204"/>
        <v>5</v>
      </c>
      <c r="BE293" s="38"/>
      <c r="BF293" s="38"/>
      <c r="BG293" s="39">
        <f t="shared" si="205"/>
        <v>1.0044360902255638</v>
      </c>
      <c r="BH293" s="39">
        <f t="shared" si="206"/>
        <v>0.6771308404082135</v>
      </c>
      <c r="BI293" s="39">
        <f t="shared" si="207"/>
        <v>0.8228796026200998</v>
      </c>
      <c r="BJ293" s="38"/>
      <c r="BK293" s="38"/>
      <c r="BL293" s="38"/>
      <c r="BM293" s="38">
        <f t="shared" si="208"/>
        <v>0</v>
      </c>
      <c r="BN293" s="38">
        <f t="shared" si="209"/>
        <v>5</v>
      </c>
      <c r="BO293" s="38">
        <f t="shared" si="210"/>
        <v>2</v>
      </c>
      <c r="BP293" s="38">
        <f t="shared" si="211"/>
        <v>0</v>
      </c>
      <c r="BQ293" s="38">
        <f t="shared" si="212"/>
        <v>0</v>
      </c>
      <c r="BR293" s="38">
        <f t="shared" si="213"/>
        <v>0</v>
      </c>
      <c r="BS293" s="38">
        <f t="shared" si="214"/>
        <v>0</v>
      </c>
      <c r="BT293" s="38">
        <f t="shared" si="215"/>
        <v>0</v>
      </c>
      <c r="BU293" s="38">
        <f t="shared" si="216"/>
        <v>5</v>
      </c>
      <c r="BV293" s="40">
        <f t="shared" si="217"/>
        <v>7.5</v>
      </c>
      <c r="BW293" s="40">
        <f t="shared" si="218"/>
        <v>7.5</v>
      </c>
      <c r="BX293" s="40">
        <f t="shared" si="219"/>
        <v>20</v>
      </c>
      <c r="BY293" s="38">
        <f t="shared" si="220"/>
        <v>47</v>
      </c>
      <c r="BZ293" s="37"/>
      <c r="CA293" s="37"/>
      <c r="CB293" s="37"/>
      <c r="CC293" s="37"/>
      <c r="CD293" s="37" t="s">
        <v>620</v>
      </c>
      <c r="CE293" s="37"/>
      <c r="CF293" s="37"/>
      <c r="CG293" s="37"/>
      <c r="CH293" s="37">
        <f t="shared" si="221"/>
        <v>1</v>
      </c>
      <c r="CI293" s="38">
        <f t="shared" si="222"/>
        <v>1</v>
      </c>
      <c r="CJ293" s="38">
        <f t="shared" si="223"/>
        <v>16.5</v>
      </c>
      <c r="CR293" s="38">
        <f t="shared" si="224"/>
        <v>0.8234798045976475</v>
      </c>
      <c r="CS293" s="39">
        <f t="shared" si="225"/>
        <v>0.0006002019775476208</v>
      </c>
    </row>
    <row r="294" spans="1:97" ht="12.75">
      <c r="A294" s="4" t="s">
        <v>220</v>
      </c>
      <c r="B294" s="4" t="s">
        <v>2</v>
      </c>
      <c r="C294" s="5" t="s">
        <v>260</v>
      </c>
      <c r="D294" s="4"/>
      <c r="E294" s="4" t="s">
        <v>49</v>
      </c>
      <c r="F294" s="4" t="s">
        <v>261</v>
      </c>
      <c r="G294">
        <v>6.3</v>
      </c>
      <c r="H294">
        <v>17</v>
      </c>
      <c r="I294">
        <v>11</v>
      </c>
      <c r="J294">
        <v>4.5</v>
      </c>
      <c r="K294">
        <v>9.8</v>
      </c>
      <c r="L294">
        <v>10.6</v>
      </c>
      <c r="M294">
        <v>13.4</v>
      </c>
      <c r="N294">
        <v>12</v>
      </c>
      <c r="O294">
        <v>12.6</v>
      </c>
      <c r="P294">
        <v>13.9</v>
      </c>
      <c r="Q294">
        <v>13.4</v>
      </c>
      <c r="R294">
        <v>15.4</v>
      </c>
      <c r="S294">
        <v>12.3</v>
      </c>
      <c r="T294">
        <v>14.5</v>
      </c>
      <c r="U294">
        <v>14.1</v>
      </c>
      <c r="V294">
        <v>13.5</v>
      </c>
      <c r="W294">
        <v>14.9</v>
      </c>
      <c r="X294">
        <v>17.7</v>
      </c>
      <c r="Y294">
        <v>14.8</v>
      </c>
      <c r="Z294">
        <v>14.9</v>
      </c>
      <c r="AA294">
        <v>15.3</v>
      </c>
      <c r="AC294" s="38">
        <f t="shared" si="181"/>
        <v>0</v>
      </c>
      <c r="AD294" s="38">
        <f t="shared" si="182"/>
        <v>13.280000000000001</v>
      </c>
      <c r="AE294" s="38"/>
      <c r="AF294" s="38">
        <f t="shared" si="183"/>
        <v>0</v>
      </c>
      <c r="AG294" s="38">
        <f t="shared" si="184"/>
        <v>0</v>
      </c>
      <c r="AH294" s="38">
        <f t="shared" si="185"/>
        <v>0</v>
      </c>
      <c r="AI294" s="38">
        <f t="shared" si="186"/>
        <v>0</v>
      </c>
      <c r="AJ294" s="38"/>
      <c r="AK294" s="38">
        <f t="shared" si="187"/>
        <v>0</v>
      </c>
      <c r="AL294" s="38">
        <f t="shared" si="188"/>
        <v>0</v>
      </c>
      <c r="AM294" s="38">
        <f t="shared" si="189"/>
        <v>0</v>
      </c>
      <c r="AN294" s="38">
        <f t="shared" si="190"/>
        <v>0</v>
      </c>
      <c r="AO294" s="38"/>
      <c r="AP294" s="38">
        <f t="shared" si="191"/>
        <v>0</v>
      </c>
      <c r="AQ294" s="38">
        <f t="shared" si="192"/>
        <v>0</v>
      </c>
      <c r="AR294" s="38">
        <f t="shared" si="193"/>
        <v>0</v>
      </c>
      <c r="AS294" s="38">
        <f t="shared" si="194"/>
        <v>0</v>
      </c>
      <c r="AT294" s="38">
        <f t="shared" si="195"/>
        <v>0</v>
      </c>
      <c r="AU294" s="38"/>
      <c r="AV294" s="38">
        <f t="shared" si="196"/>
        <v>1</v>
      </c>
      <c r="AW294" s="38">
        <f t="shared" si="197"/>
        <v>1</v>
      </c>
      <c r="AX294" s="38">
        <f t="shared" si="198"/>
        <v>1</v>
      </c>
      <c r="AY294" s="38">
        <f t="shared" si="199"/>
        <v>1</v>
      </c>
      <c r="AZ294" s="38">
        <f t="shared" si="200"/>
        <v>1</v>
      </c>
      <c r="BA294" s="38">
        <f t="shared" si="201"/>
        <v>0</v>
      </c>
      <c r="BB294" s="38">
        <f t="shared" si="202"/>
        <v>1</v>
      </c>
      <c r="BC294" s="38">
        <f t="shared" si="203"/>
        <v>0</v>
      </c>
      <c r="BD294" s="38">
        <f t="shared" si="204"/>
        <v>6</v>
      </c>
      <c r="BE294" s="38"/>
      <c r="BF294" s="38"/>
      <c r="BG294" s="39">
        <f t="shared" si="205"/>
        <v>0.27127819548872184</v>
      </c>
      <c r="BH294" s="39">
        <f t="shared" si="206"/>
        <v>0.31216407563956183</v>
      </c>
      <c r="BI294" s="39">
        <f t="shared" si="207"/>
        <v>0.5587164537039891</v>
      </c>
      <c r="BJ294" s="38"/>
      <c r="BK294" s="38"/>
      <c r="BL294" s="38"/>
      <c r="BM294" s="38">
        <f t="shared" si="208"/>
        <v>0</v>
      </c>
      <c r="BN294" s="38">
        <f t="shared" si="209"/>
        <v>0</v>
      </c>
      <c r="BO294" s="38">
        <f t="shared" si="210"/>
        <v>0</v>
      </c>
      <c r="BP294" s="38">
        <f t="shared" si="211"/>
        <v>0</v>
      </c>
      <c r="BQ294" s="38">
        <f t="shared" si="212"/>
        <v>0</v>
      </c>
      <c r="BR294" s="38">
        <f t="shared" si="213"/>
        <v>0</v>
      </c>
      <c r="BS294" s="38">
        <f t="shared" si="214"/>
        <v>0</v>
      </c>
      <c r="BT294" s="38">
        <f t="shared" si="215"/>
        <v>0</v>
      </c>
      <c r="BU294" s="38">
        <f t="shared" si="216"/>
        <v>6</v>
      </c>
      <c r="BV294" s="40">
        <f t="shared" si="217"/>
        <v>-1</v>
      </c>
      <c r="BW294" s="40">
        <f t="shared" si="218"/>
        <v>5</v>
      </c>
      <c r="BX294" s="40">
        <f t="shared" si="219"/>
        <v>10</v>
      </c>
      <c r="BY294" s="38">
        <f t="shared" si="220"/>
        <v>20</v>
      </c>
      <c r="BZ294" s="37"/>
      <c r="CA294" s="37"/>
      <c r="CB294" s="37"/>
      <c r="CC294" s="37"/>
      <c r="CD294" s="37"/>
      <c r="CE294" s="37"/>
      <c r="CF294" s="37"/>
      <c r="CG294" s="37"/>
      <c r="CH294" s="37">
        <f t="shared" si="221"/>
        <v>0</v>
      </c>
      <c r="CI294" s="38">
        <f t="shared" si="222"/>
        <v>0</v>
      </c>
      <c r="CJ294" s="38">
        <f t="shared" si="223"/>
        <v>15.100000000000001</v>
      </c>
      <c r="CR294" s="38">
        <f t="shared" si="224"/>
        <v>0.7285660736121974</v>
      </c>
      <c r="CS294" s="39">
        <f t="shared" si="225"/>
        <v>-10</v>
      </c>
    </row>
    <row r="295" spans="1:97" ht="12.75">
      <c r="A295" s="4" t="s">
        <v>220</v>
      </c>
      <c r="B295" s="4" t="s">
        <v>2</v>
      </c>
      <c r="C295" s="5" t="s">
        <v>263</v>
      </c>
      <c r="D295" s="4"/>
      <c r="E295" s="4" t="s">
        <v>8</v>
      </c>
      <c r="F295" s="4" t="s">
        <v>264</v>
      </c>
      <c r="G295">
        <v>6.3</v>
      </c>
      <c r="K295">
        <v>6.5</v>
      </c>
      <c r="L295">
        <v>-1.9</v>
      </c>
      <c r="M295">
        <v>7.2</v>
      </c>
      <c r="N295">
        <v>11.3</v>
      </c>
      <c r="O295">
        <v>15.7</v>
      </c>
      <c r="P295">
        <v>13.6</v>
      </c>
      <c r="Q295">
        <v>16.9</v>
      </c>
      <c r="R295">
        <v>18.5</v>
      </c>
      <c r="S295">
        <v>17.7</v>
      </c>
      <c r="T295">
        <v>17.2</v>
      </c>
      <c r="U295">
        <v>14</v>
      </c>
      <c r="V295">
        <v>17</v>
      </c>
      <c r="W295">
        <v>13.5</v>
      </c>
      <c r="X295">
        <v>15.6</v>
      </c>
      <c r="Y295">
        <v>13.3</v>
      </c>
      <c r="Z295">
        <v>13.3</v>
      </c>
      <c r="AA295">
        <v>12.8</v>
      </c>
      <c r="AC295" s="38">
        <f t="shared" si="181"/>
        <v>3</v>
      </c>
      <c r="AD295" s="38">
        <f t="shared" si="182"/>
        <v>13.07058823529412</v>
      </c>
      <c r="AE295" s="38"/>
      <c r="AF295" s="38">
        <f t="shared" si="183"/>
        <v>0</v>
      </c>
      <c r="AG295" s="38">
        <f t="shared" si="184"/>
        <v>0</v>
      </c>
      <c r="AH295" s="38">
        <f t="shared" si="185"/>
        <v>0</v>
      </c>
      <c r="AI295" s="38">
        <f t="shared" si="186"/>
        <v>0</v>
      </c>
      <c r="AJ295" s="38"/>
      <c r="AK295" s="38">
        <f t="shared" si="187"/>
        <v>0</v>
      </c>
      <c r="AL295" s="38">
        <f t="shared" si="188"/>
        <v>0</v>
      </c>
      <c r="AM295" s="38">
        <f t="shared" si="189"/>
        <v>0</v>
      </c>
      <c r="AN295" s="38">
        <f t="shared" si="190"/>
        <v>0</v>
      </c>
      <c r="AO295" s="38"/>
      <c r="AP295" s="38">
        <f t="shared" si="191"/>
        <v>0</v>
      </c>
      <c r="AQ295" s="38">
        <f t="shared" si="192"/>
        <v>0</v>
      </c>
      <c r="AR295" s="38">
        <f t="shared" si="193"/>
        <v>0</v>
      </c>
      <c r="AS295" s="38">
        <f t="shared" si="194"/>
        <v>0</v>
      </c>
      <c r="AT295" s="38">
        <f t="shared" si="195"/>
        <v>0</v>
      </c>
      <c r="AU295" s="38"/>
      <c r="AV295" s="38">
        <f t="shared" si="196"/>
        <v>0</v>
      </c>
      <c r="AW295" s="38">
        <f t="shared" si="197"/>
        <v>1</v>
      </c>
      <c r="AX295" s="38">
        <f t="shared" si="198"/>
        <v>1</v>
      </c>
      <c r="AY295" s="38">
        <f t="shared" si="199"/>
        <v>0</v>
      </c>
      <c r="AZ295" s="38">
        <f t="shared" si="200"/>
        <v>0</v>
      </c>
      <c r="BA295" s="38">
        <f t="shared" si="201"/>
        <v>0</v>
      </c>
      <c r="BB295" s="38">
        <f t="shared" si="202"/>
        <v>0</v>
      </c>
      <c r="BC295" s="38">
        <f t="shared" si="203"/>
        <v>0</v>
      </c>
      <c r="BD295" s="38">
        <f t="shared" si="204"/>
        <v>2</v>
      </c>
      <c r="BE295" s="38"/>
      <c r="BF295" s="38"/>
      <c r="BG295" s="39">
        <f t="shared" si="205"/>
        <v>0.5127450980392156</v>
      </c>
      <c r="BH295" s="39">
        <f t="shared" si="206"/>
        <v>0.25675590687178684</v>
      </c>
      <c r="BI295" s="39">
        <f t="shared" si="207"/>
        <v>0.5067108710811195</v>
      </c>
      <c r="BJ295" s="38"/>
      <c r="BK295" s="38"/>
      <c r="BL295" s="38"/>
      <c r="BM295" s="38">
        <f t="shared" si="208"/>
        <v>-6</v>
      </c>
      <c r="BN295" s="38">
        <f t="shared" si="209"/>
        <v>0</v>
      </c>
      <c r="BO295" s="38">
        <f t="shared" si="210"/>
        <v>0</v>
      </c>
      <c r="BP295" s="38">
        <f t="shared" si="211"/>
        <v>0</v>
      </c>
      <c r="BQ295" s="38">
        <f t="shared" si="212"/>
        <v>0</v>
      </c>
      <c r="BR295" s="38">
        <f t="shared" si="213"/>
        <v>0</v>
      </c>
      <c r="BS295" s="38">
        <f t="shared" si="214"/>
        <v>0</v>
      </c>
      <c r="BT295" s="38">
        <f t="shared" si="215"/>
        <v>0</v>
      </c>
      <c r="BU295" s="38">
        <f t="shared" si="216"/>
        <v>2</v>
      </c>
      <c r="BV295" s="40">
        <f t="shared" si="217"/>
        <v>2.5</v>
      </c>
      <c r="BW295" s="40">
        <f t="shared" si="218"/>
        <v>5</v>
      </c>
      <c r="BX295" s="40">
        <f t="shared" si="219"/>
        <v>10</v>
      </c>
      <c r="BY295" s="38">
        <f t="shared" si="220"/>
        <v>13.5</v>
      </c>
      <c r="BZ295" s="37"/>
      <c r="CA295" s="37"/>
      <c r="CB295" s="37"/>
      <c r="CC295" s="37"/>
      <c r="CD295" s="37"/>
      <c r="CE295" s="37"/>
      <c r="CF295" s="37"/>
      <c r="CG295" s="37"/>
      <c r="CH295" s="37">
        <f t="shared" si="221"/>
        <v>0</v>
      </c>
      <c r="CI295" s="38">
        <f t="shared" si="222"/>
        <v>0</v>
      </c>
      <c r="CJ295" s="38">
        <f t="shared" si="223"/>
        <v>13.05</v>
      </c>
      <c r="CR295" s="38">
        <f t="shared" si="224"/>
        <v>0.431249573064132</v>
      </c>
      <c r="CS295" s="39">
        <f t="shared" si="225"/>
        <v>-10</v>
      </c>
    </row>
    <row r="296" spans="1:97" ht="12.75">
      <c r="A296" s="4" t="s">
        <v>220</v>
      </c>
      <c r="B296" s="4" t="s">
        <v>2</v>
      </c>
      <c r="C296" s="5" t="s">
        <v>263</v>
      </c>
      <c r="D296" s="4"/>
      <c r="E296" s="4" t="s">
        <v>49</v>
      </c>
      <c r="F296" s="4" t="s">
        <v>264</v>
      </c>
      <c r="G296">
        <v>6.3</v>
      </c>
      <c r="H296">
        <v>19.9</v>
      </c>
      <c r="I296">
        <v>10.4</v>
      </c>
      <c r="J296">
        <v>14</v>
      </c>
      <c r="K296">
        <v>11</v>
      </c>
      <c r="L296">
        <v>7.2</v>
      </c>
      <c r="M296">
        <v>19</v>
      </c>
      <c r="N296">
        <v>7.9</v>
      </c>
      <c r="O296">
        <v>15.9</v>
      </c>
      <c r="P296">
        <v>16.4</v>
      </c>
      <c r="Q296">
        <v>14.1</v>
      </c>
      <c r="R296">
        <v>15.8</v>
      </c>
      <c r="S296">
        <v>15.3</v>
      </c>
      <c r="T296">
        <v>13.7</v>
      </c>
      <c r="U296">
        <v>14.4</v>
      </c>
      <c r="V296">
        <v>12.6</v>
      </c>
      <c r="W296">
        <v>13.5</v>
      </c>
      <c r="X296">
        <v>12</v>
      </c>
      <c r="Y296">
        <v>13.8</v>
      </c>
      <c r="Z296">
        <v>13.4</v>
      </c>
      <c r="AA296">
        <v>11.7</v>
      </c>
      <c r="AC296" s="38">
        <f t="shared" si="181"/>
        <v>0</v>
      </c>
      <c r="AD296" s="38">
        <f t="shared" si="182"/>
        <v>13.6</v>
      </c>
      <c r="AE296" s="38"/>
      <c r="AF296" s="38">
        <f t="shared" si="183"/>
        <v>0</v>
      </c>
      <c r="AG296" s="38">
        <f t="shared" si="184"/>
        <v>0</v>
      </c>
      <c r="AH296" s="38">
        <f t="shared" si="185"/>
        <v>0</v>
      </c>
      <c r="AI296" s="38">
        <f t="shared" si="186"/>
        <v>0</v>
      </c>
      <c r="AJ296" s="38"/>
      <c r="AK296" s="38">
        <f t="shared" si="187"/>
        <v>0</v>
      </c>
      <c r="AL296" s="38">
        <f t="shared" si="188"/>
        <v>0</v>
      </c>
      <c r="AM296" s="38">
        <f t="shared" si="189"/>
        <v>0</v>
      </c>
      <c r="AN296" s="38">
        <f t="shared" si="190"/>
        <v>0</v>
      </c>
      <c r="AO296" s="38"/>
      <c r="AP296" s="38">
        <f t="shared" si="191"/>
        <v>0</v>
      </c>
      <c r="AQ296" s="38">
        <f t="shared" si="192"/>
        <v>0</v>
      </c>
      <c r="AR296" s="38">
        <f t="shared" si="193"/>
        <v>0</v>
      </c>
      <c r="AS296" s="38">
        <f t="shared" si="194"/>
        <v>0</v>
      </c>
      <c r="AT296" s="38">
        <f t="shared" si="195"/>
        <v>0</v>
      </c>
      <c r="AU296" s="38"/>
      <c r="AV296" s="38">
        <f t="shared" si="196"/>
        <v>0</v>
      </c>
      <c r="AW296" s="38">
        <f t="shared" si="197"/>
        <v>1</v>
      </c>
      <c r="AX296" s="38">
        <f t="shared" si="198"/>
        <v>1</v>
      </c>
      <c r="AY296" s="38">
        <f t="shared" si="199"/>
        <v>0</v>
      </c>
      <c r="AZ296" s="38">
        <f t="shared" si="200"/>
        <v>0</v>
      </c>
      <c r="BA296" s="38">
        <f t="shared" si="201"/>
        <v>0</v>
      </c>
      <c r="BB296" s="38">
        <f t="shared" si="202"/>
        <v>0</v>
      </c>
      <c r="BC296" s="38">
        <f t="shared" si="203"/>
        <v>0</v>
      </c>
      <c r="BD296" s="38">
        <f t="shared" si="204"/>
        <v>2</v>
      </c>
      <c r="BE296" s="38"/>
      <c r="BF296" s="38"/>
      <c r="BG296" s="39">
        <f t="shared" si="205"/>
        <v>-0.03774436090225562</v>
      </c>
      <c r="BH296" s="39">
        <f t="shared" si="206"/>
        <v>0.005026440251732893</v>
      </c>
      <c r="BI296" s="39">
        <f t="shared" si="207"/>
        <v>-0.07089739241843027</v>
      </c>
      <c r="BJ296" s="38"/>
      <c r="BK296" s="38"/>
      <c r="BL296" s="38"/>
      <c r="BM296" s="38">
        <f t="shared" si="208"/>
        <v>0</v>
      </c>
      <c r="BN296" s="38">
        <f t="shared" si="209"/>
        <v>0</v>
      </c>
      <c r="BO296" s="38">
        <f t="shared" si="210"/>
        <v>0</v>
      </c>
      <c r="BP296" s="38">
        <f t="shared" si="211"/>
        <v>0</v>
      </c>
      <c r="BQ296" s="38">
        <f t="shared" si="212"/>
        <v>0</v>
      </c>
      <c r="BR296" s="38">
        <f t="shared" si="213"/>
        <v>0</v>
      </c>
      <c r="BS296" s="38">
        <f t="shared" si="214"/>
        <v>0</v>
      </c>
      <c r="BT296" s="38">
        <f t="shared" si="215"/>
        <v>0</v>
      </c>
      <c r="BU296" s="38">
        <f t="shared" si="216"/>
        <v>2</v>
      </c>
      <c r="BV296" s="40">
        <f t="shared" si="217"/>
        <v>-10</v>
      </c>
      <c r="BW296" s="40">
        <f t="shared" si="218"/>
        <v>0</v>
      </c>
      <c r="BX296" s="40">
        <f t="shared" si="219"/>
        <v>-10</v>
      </c>
      <c r="BY296" s="38">
        <f t="shared" si="220"/>
        <v>-18</v>
      </c>
      <c r="BZ296" s="37"/>
      <c r="CA296" s="37"/>
      <c r="CB296" s="37"/>
      <c r="CC296" s="37"/>
      <c r="CD296" s="37"/>
      <c r="CE296" s="37"/>
      <c r="CF296" s="37"/>
      <c r="CG296" s="37"/>
      <c r="CH296" s="37">
        <f t="shared" si="221"/>
        <v>0</v>
      </c>
      <c r="CI296" s="38">
        <f t="shared" si="222"/>
        <v>0</v>
      </c>
      <c r="CJ296" s="38">
        <f t="shared" si="223"/>
        <v>12.55</v>
      </c>
      <c r="CR296" s="38">
        <f t="shared" si="224"/>
        <v>-0.021511863255772007</v>
      </c>
      <c r="CS296" s="39">
        <f t="shared" si="225"/>
        <v>-10</v>
      </c>
    </row>
    <row r="297" spans="1:97" ht="12.75">
      <c r="A297" s="4" t="s">
        <v>220</v>
      </c>
      <c r="B297" s="4" t="s">
        <v>2</v>
      </c>
      <c r="C297" s="5" t="s">
        <v>265</v>
      </c>
      <c r="D297" s="4"/>
      <c r="E297" s="4" t="s">
        <v>8</v>
      </c>
      <c r="F297" s="4" t="s">
        <v>266</v>
      </c>
      <c r="G297">
        <v>6.3</v>
      </c>
      <c r="I297">
        <v>6.4</v>
      </c>
      <c r="J297">
        <v>-0.6</v>
      </c>
      <c r="K297">
        <v>4.5</v>
      </c>
      <c r="L297">
        <v>2.4</v>
      </c>
      <c r="M297">
        <v>5.5</v>
      </c>
      <c r="N297">
        <v>5.2</v>
      </c>
      <c r="O297">
        <v>11.4</v>
      </c>
      <c r="P297">
        <v>11.2</v>
      </c>
      <c r="Q297">
        <v>9.7</v>
      </c>
      <c r="R297">
        <v>14</v>
      </c>
      <c r="S297">
        <v>13.7</v>
      </c>
      <c r="T297">
        <v>14.9</v>
      </c>
      <c r="U297">
        <v>16.6</v>
      </c>
      <c r="V297">
        <v>15.7</v>
      </c>
      <c r="W297">
        <v>18.3</v>
      </c>
      <c r="X297">
        <v>17.5</v>
      </c>
      <c r="Y297">
        <v>18.1</v>
      </c>
      <c r="Z297">
        <v>24.2</v>
      </c>
      <c r="AA297">
        <v>24.4</v>
      </c>
      <c r="AC297" s="38">
        <f t="shared" si="181"/>
        <v>1</v>
      </c>
      <c r="AD297" s="38">
        <f t="shared" si="182"/>
        <v>12.26842105263158</v>
      </c>
      <c r="AE297" s="38"/>
      <c r="AF297" s="38">
        <f t="shared" si="183"/>
        <v>5</v>
      </c>
      <c r="AG297" s="38">
        <f t="shared" si="184"/>
        <v>15</v>
      </c>
      <c r="AH297" s="38">
        <f t="shared" si="185"/>
        <v>15</v>
      </c>
      <c r="AI297" s="38">
        <f t="shared" si="186"/>
        <v>35</v>
      </c>
      <c r="AJ297" s="38"/>
      <c r="AK297" s="38">
        <f t="shared" si="187"/>
        <v>0</v>
      </c>
      <c r="AL297" s="38">
        <f t="shared" si="188"/>
        <v>1</v>
      </c>
      <c r="AM297" s="38">
        <f t="shared" si="189"/>
        <v>1</v>
      </c>
      <c r="AN297" s="38">
        <f t="shared" si="190"/>
        <v>2</v>
      </c>
      <c r="AO297" s="38"/>
      <c r="AP297" s="38">
        <f t="shared" si="191"/>
        <v>1</v>
      </c>
      <c r="AQ297" s="38">
        <f t="shared" si="192"/>
        <v>1</v>
      </c>
      <c r="AR297" s="38">
        <f t="shared" si="193"/>
        <v>1</v>
      </c>
      <c r="AS297" s="38">
        <f t="shared" si="194"/>
        <v>1</v>
      </c>
      <c r="AT297" s="38">
        <f t="shared" si="195"/>
        <v>0</v>
      </c>
      <c r="AU297" s="38"/>
      <c r="AV297" s="38">
        <f t="shared" si="196"/>
        <v>1</v>
      </c>
      <c r="AW297" s="38">
        <f t="shared" si="197"/>
        <v>1</v>
      </c>
      <c r="AX297" s="38">
        <f t="shared" si="198"/>
        <v>1</v>
      </c>
      <c r="AY297" s="38">
        <f t="shared" si="199"/>
        <v>1</v>
      </c>
      <c r="AZ297" s="38">
        <f t="shared" si="200"/>
        <v>1</v>
      </c>
      <c r="BA297" s="38">
        <f t="shared" si="201"/>
        <v>1</v>
      </c>
      <c r="BB297" s="38">
        <f t="shared" si="202"/>
        <v>1</v>
      </c>
      <c r="BC297" s="38">
        <f t="shared" si="203"/>
        <v>1</v>
      </c>
      <c r="BD297" s="38">
        <f t="shared" si="204"/>
        <v>8</v>
      </c>
      <c r="BE297" s="38"/>
      <c r="BF297" s="38"/>
      <c r="BG297" s="39">
        <f t="shared" si="205"/>
        <v>1.191578947368421</v>
      </c>
      <c r="BH297" s="39">
        <f t="shared" si="206"/>
        <v>0.9074715933568528</v>
      </c>
      <c r="BI297" s="39">
        <f t="shared" si="207"/>
        <v>0.9526130344252344</v>
      </c>
      <c r="BJ297" s="38"/>
      <c r="BK297" s="38"/>
      <c r="BL297" s="38"/>
      <c r="BM297" s="38">
        <f t="shared" si="208"/>
        <v>-2</v>
      </c>
      <c r="BN297" s="38">
        <f t="shared" si="209"/>
        <v>35</v>
      </c>
      <c r="BO297" s="38">
        <f t="shared" si="210"/>
        <v>2</v>
      </c>
      <c r="BP297" s="38">
        <f t="shared" si="211"/>
        <v>1</v>
      </c>
      <c r="BQ297" s="38">
        <f t="shared" si="212"/>
        <v>1</v>
      </c>
      <c r="BR297" s="38">
        <f t="shared" si="213"/>
        <v>1</v>
      </c>
      <c r="BS297" s="38">
        <f t="shared" si="214"/>
        <v>1</v>
      </c>
      <c r="BT297" s="38">
        <f t="shared" si="215"/>
        <v>0</v>
      </c>
      <c r="BU297" s="38">
        <f t="shared" si="216"/>
        <v>8</v>
      </c>
      <c r="BV297" s="40">
        <f t="shared" si="217"/>
        <v>7.5</v>
      </c>
      <c r="BW297" s="40">
        <f t="shared" si="218"/>
        <v>17.5</v>
      </c>
      <c r="BX297" s="40">
        <f t="shared" si="219"/>
        <v>35</v>
      </c>
      <c r="BY297" s="38">
        <f t="shared" si="220"/>
        <v>107</v>
      </c>
      <c r="BZ297" s="37"/>
      <c r="CA297" s="37" t="s">
        <v>620</v>
      </c>
      <c r="CB297" s="37" t="s">
        <v>620</v>
      </c>
      <c r="CC297" s="37" t="s">
        <v>620</v>
      </c>
      <c r="CD297" s="37" t="s">
        <v>620</v>
      </c>
      <c r="CE297" s="37"/>
      <c r="CF297" s="37"/>
      <c r="CG297" s="37"/>
      <c r="CH297" s="37">
        <f t="shared" si="221"/>
        <v>1</v>
      </c>
      <c r="CI297" s="38">
        <f t="shared" si="222"/>
        <v>1</v>
      </c>
      <c r="CJ297" s="38">
        <f t="shared" si="223"/>
        <v>24.299999999999997</v>
      </c>
      <c r="CR297" s="38">
        <f t="shared" si="224"/>
        <v>0.9605036391579023</v>
      </c>
      <c r="CS297" s="39">
        <f t="shared" si="225"/>
        <v>0.007890604732667894</v>
      </c>
    </row>
    <row r="298" spans="1:97" ht="12.75">
      <c r="A298" s="4" t="s">
        <v>220</v>
      </c>
      <c r="B298" s="4" t="s">
        <v>2</v>
      </c>
      <c r="C298" s="5" t="s">
        <v>265</v>
      </c>
      <c r="D298" s="4"/>
      <c r="E298" s="4" t="s">
        <v>49</v>
      </c>
      <c r="F298" s="4" t="s">
        <v>266</v>
      </c>
      <c r="G298">
        <v>6.3</v>
      </c>
      <c r="H298">
        <v>11.5</v>
      </c>
      <c r="I298">
        <v>9.8</v>
      </c>
      <c r="J298">
        <v>8.2</v>
      </c>
      <c r="K298">
        <v>7.5</v>
      </c>
      <c r="L298">
        <v>9.4</v>
      </c>
      <c r="M298">
        <v>10</v>
      </c>
      <c r="N298">
        <v>11</v>
      </c>
      <c r="O298">
        <v>10.5</v>
      </c>
      <c r="P298">
        <v>10.6</v>
      </c>
      <c r="Q298">
        <v>9.9</v>
      </c>
      <c r="R298">
        <v>13.1</v>
      </c>
      <c r="S298">
        <v>13.4</v>
      </c>
      <c r="T298">
        <v>16.3</v>
      </c>
      <c r="U298">
        <v>11.9</v>
      </c>
      <c r="V298">
        <v>15.4</v>
      </c>
      <c r="W298">
        <v>16.8</v>
      </c>
      <c r="X298">
        <v>17.6</v>
      </c>
      <c r="Y298">
        <v>18.5</v>
      </c>
      <c r="Z298">
        <v>17.4</v>
      </c>
      <c r="AA298">
        <v>21.9</v>
      </c>
      <c r="AC298" s="38">
        <f t="shared" si="181"/>
        <v>0</v>
      </c>
      <c r="AD298" s="38">
        <f t="shared" si="182"/>
        <v>13.035000000000002</v>
      </c>
      <c r="AE298" s="38"/>
      <c r="AF298" s="38">
        <f t="shared" si="183"/>
        <v>5</v>
      </c>
      <c r="AG298" s="38">
        <f t="shared" si="184"/>
        <v>0</v>
      </c>
      <c r="AH298" s="38">
        <f t="shared" si="185"/>
        <v>10</v>
      </c>
      <c r="AI298" s="38">
        <f t="shared" si="186"/>
        <v>15</v>
      </c>
      <c r="AJ298" s="38"/>
      <c r="AK298" s="38">
        <f t="shared" si="187"/>
        <v>0</v>
      </c>
      <c r="AL298" s="38">
        <f t="shared" si="188"/>
        <v>0</v>
      </c>
      <c r="AM298" s="38">
        <f t="shared" si="189"/>
        <v>1</v>
      </c>
      <c r="AN298" s="38">
        <f t="shared" si="190"/>
        <v>1</v>
      </c>
      <c r="AO298" s="38"/>
      <c r="AP298" s="38">
        <f t="shared" si="191"/>
        <v>1</v>
      </c>
      <c r="AQ298" s="38">
        <f t="shared" si="192"/>
        <v>1</v>
      </c>
      <c r="AR298" s="38">
        <f t="shared" si="193"/>
        <v>1</v>
      </c>
      <c r="AS298" s="38">
        <f t="shared" si="194"/>
        <v>0</v>
      </c>
      <c r="AT298" s="38">
        <f t="shared" si="195"/>
        <v>0</v>
      </c>
      <c r="AU298" s="38"/>
      <c r="AV298" s="38">
        <f t="shared" si="196"/>
        <v>1</v>
      </c>
      <c r="AW298" s="38">
        <f t="shared" si="197"/>
        <v>1</v>
      </c>
      <c r="AX298" s="38">
        <f t="shared" si="198"/>
        <v>1</v>
      </c>
      <c r="AY298" s="38">
        <f t="shared" si="199"/>
        <v>1</v>
      </c>
      <c r="AZ298" s="38">
        <f t="shared" si="200"/>
        <v>1</v>
      </c>
      <c r="BA298" s="38">
        <f t="shared" si="201"/>
        <v>1</v>
      </c>
      <c r="BB298" s="38">
        <f t="shared" si="202"/>
        <v>1</v>
      </c>
      <c r="BC298" s="38">
        <f t="shared" si="203"/>
        <v>1</v>
      </c>
      <c r="BD298" s="38">
        <f t="shared" si="204"/>
        <v>8</v>
      </c>
      <c r="BE298" s="38"/>
      <c r="BF298" s="38"/>
      <c r="BG298" s="39">
        <f t="shared" si="205"/>
        <v>0.5936090225563908</v>
      </c>
      <c r="BH298" s="39">
        <f t="shared" si="206"/>
        <v>0.7922199081906826</v>
      </c>
      <c r="BI298" s="39">
        <f t="shared" si="207"/>
        <v>0.8900673616028635</v>
      </c>
      <c r="BJ298" s="38"/>
      <c r="BK298" s="38"/>
      <c r="BL298" s="38"/>
      <c r="BM298" s="38">
        <f t="shared" si="208"/>
        <v>0</v>
      </c>
      <c r="BN298" s="38">
        <f t="shared" si="209"/>
        <v>15</v>
      </c>
      <c r="BO298" s="38">
        <f t="shared" si="210"/>
        <v>1</v>
      </c>
      <c r="BP298" s="38">
        <f t="shared" si="211"/>
        <v>1</v>
      </c>
      <c r="BQ298" s="38">
        <f t="shared" si="212"/>
        <v>1</v>
      </c>
      <c r="BR298" s="38">
        <f t="shared" si="213"/>
        <v>1</v>
      </c>
      <c r="BS298" s="38">
        <f t="shared" si="214"/>
        <v>0</v>
      </c>
      <c r="BT298" s="38">
        <f t="shared" si="215"/>
        <v>0</v>
      </c>
      <c r="BU298" s="38">
        <f t="shared" si="216"/>
        <v>8</v>
      </c>
      <c r="BV298" s="40">
        <f t="shared" si="217"/>
        <v>2.5</v>
      </c>
      <c r="BW298" s="40">
        <f t="shared" si="218"/>
        <v>10</v>
      </c>
      <c r="BX298" s="40">
        <f t="shared" si="219"/>
        <v>25</v>
      </c>
      <c r="BY298" s="38">
        <f t="shared" si="220"/>
        <v>64.5</v>
      </c>
      <c r="BZ298" s="37"/>
      <c r="CA298" s="37"/>
      <c r="CB298" s="37"/>
      <c r="CC298" s="37"/>
      <c r="CD298" s="37" t="s">
        <v>620</v>
      </c>
      <c r="CE298" s="37"/>
      <c r="CF298" s="37"/>
      <c r="CG298" s="37"/>
      <c r="CH298" s="37">
        <f t="shared" si="221"/>
        <v>1</v>
      </c>
      <c r="CI298" s="38">
        <f t="shared" si="222"/>
        <v>1</v>
      </c>
      <c r="CJ298" s="38">
        <f t="shared" si="223"/>
        <v>19.65</v>
      </c>
      <c r="CR298" s="38">
        <f t="shared" si="224"/>
        <v>0.9260224741874581</v>
      </c>
      <c r="CS298" s="39">
        <f t="shared" si="225"/>
        <v>0.035955112584594606</v>
      </c>
    </row>
    <row r="299" spans="1:97" ht="12.75">
      <c r="A299" s="4" t="s">
        <v>220</v>
      </c>
      <c r="B299" s="4" t="s">
        <v>2</v>
      </c>
      <c r="C299" s="5" t="s">
        <v>267</v>
      </c>
      <c r="D299" s="4"/>
      <c r="E299" s="4" t="s">
        <v>8</v>
      </c>
      <c r="F299" s="4" t="s">
        <v>268</v>
      </c>
      <c r="G299">
        <v>6.3</v>
      </c>
      <c r="I299">
        <v>5.9</v>
      </c>
      <c r="J299">
        <v>5</v>
      </c>
      <c r="K299">
        <v>-2.9</v>
      </c>
      <c r="L299">
        <v>8.4</v>
      </c>
      <c r="M299">
        <v>3</v>
      </c>
      <c r="N299">
        <v>10.3</v>
      </c>
      <c r="O299">
        <v>9.8</v>
      </c>
      <c r="P299">
        <v>12.6</v>
      </c>
      <c r="Q299">
        <v>12.5</v>
      </c>
      <c r="R299">
        <v>15.1</v>
      </c>
      <c r="S299">
        <v>14.8</v>
      </c>
      <c r="T299">
        <v>14.4</v>
      </c>
      <c r="U299">
        <v>14.2</v>
      </c>
      <c r="V299">
        <v>16.5</v>
      </c>
      <c r="W299">
        <v>15.4</v>
      </c>
      <c r="X299">
        <v>16.4</v>
      </c>
      <c r="Y299">
        <v>19.5</v>
      </c>
      <c r="Z299">
        <v>18.3</v>
      </c>
      <c r="AA299">
        <v>19.7</v>
      </c>
      <c r="AC299" s="38">
        <f t="shared" si="181"/>
        <v>1</v>
      </c>
      <c r="AD299" s="38">
        <f t="shared" si="182"/>
        <v>12.047368421052632</v>
      </c>
      <c r="AE299" s="38"/>
      <c r="AF299" s="38">
        <f t="shared" si="183"/>
        <v>10</v>
      </c>
      <c r="AG299" s="38">
        <f t="shared" si="184"/>
        <v>5</v>
      </c>
      <c r="AH299" s="38">
        <f t="shared" si="185"/>
        <v>5</v>
      </c>
      <c r="AI299" s="38">
        <f t="shared" si="186"/>
        <v>20</v>
      </c>
      <c r="AJ299" s="38"/>
      <c r="AK299" s="38">
        <f t="shared" si="187"/>
        <v>1</v>
      </c>
      <c r="AL299" s="38">
        <f t="shared" si="188"/>
        <v>1</v>
      </c>
      <c r="AM299" s="38">
        <f t="shared" si="189"/>
        <v>1</v>
      </c>
      <c r="AN299" s="38">
        <f t="shared" si="190"/>
        <v>3</v>
      </c>
      <c r="AO299" s="38"/>
      <c r="AP299" s="38">
        <f t="shared" si="191"/>
        <v>1</v>
      </c>
      <c r="AQ299" s="38">
        <f t="shared" si="192"/>
        <v>1</v>
      </c>
      <c r="AR299" s="38">
        <f t="shared" si="193"/>
        <v>1</v>
      </c>
      <c r="AS299" s="38">
        <f t="shared" si="194"/>
        <v>0</v>
      </c>
      <c r="AT299" s="38">
        <f t="shared" si="195"/>
        <v>0</v>
      </c>
      <c r="AU299" s="38"/>
      <c r="AV299" s="38">
        <f t="shared" si="196"/>
        <v>1</v>
      </c>
      <c r="AW299" s="38">
        <f t="shared" si="197"/>
        <v>1</v>
      </c>
      <c r="AX299" s="38">
        <f t="shared" si="198"/>
        <v>1</v>
      </c>
      <c r="AY299" s="38">
        <f t="shared" si="199"/>
        <v>1</v>
      </c>
      <c r="AZ299" s="38">
        <f t="shared" si="200"/>
        <v>1</v>
      </c>
      <c r="BA299" s="38">
        <f t="shared" si="201"/>
        <v>1</v>
      </c>
      <c r="BB299" s="38">
        <f t="shared" si="202"/>
        <v>1</v>
      </c>
      <c r="BC299" s="38">
        <f t="shared" si="203"/>
        <v>1</v>
      </c>
      <c r="BD299" s="38">
        <f t="shared" si="204"/>
        <v>8</v>
      </c>
      <c r="BE299" s="38"/>
      <c r="BF299" s="38"/>
      <c r="BG299" s="39">
        <f t="shared" si="205"/>
        <v>0.9496491228070174</v>
      </c>
      <c r="BH299" s="39">
        <f t="shared" si="206"/>
        <v>0.7970588555327592</v>
      </c>
      <c r="BI299" s="39">
        <f t="shared" si="207"/>
        <v>0.8927815273249997</v>
      </c>
      <c r="BJ299" s="38"/>
      <c r="BK299" s="38"/>
      <c r="BL299" s="38"/>
      <c r="BM299" s="38">
        <f t="shared" si="208"/>
        <v>-2</v>
      </c>
      <c r="BN299" s="38">
        <f t="shared" si="209"/>
        <v>20</v>
      </c>
      <c r="BO299" s="38">
        <f t="shared" si="210"/>
        <v>3</v>
      </c>
      <c r="BP299" s="38">
        <f t="shared" si="211"/>
        <v>1</v>
      </c>
      <c r="BQ299" s="38">
        <f t="shared" si="212"/>
        <v>1</v>
      </c>
      <c r="BR299" s="38">
        <f t="shared" si="213"/>
        <v>1</v>
      </c>
      <c r="BS299" s="38">
        <f t="shared" si="214"/>
        <v>0</v>
      </c>
      <c r="BT299" s="38">
        <f t="shared" si="215"/>
        <v>0</v>
      </c>
      <c r="BU299" s="38">
        <f t="shared" si="216"/>
        <v>8</v>
      </c>
      <c r="BV299" s="40">
        <f t="shared" si="217"/>
        <v>5</v>
      </c>
      <c r="BW299" s="40">
        <f t="shared" si="218"/>
        <v>10</v>
      </c>
      <c r="BX299" s="40">
        <f t="shared" si="219"/>
        <v>25</v>
      </c>
      <c r="BY299" s="38">
        <f t="shared" si="220"/>
        <v>72</v>
      </c>
      <c r="BZ299" s="37"/>
      <c r="CA299" s="37"/>
      <c r="CB299" s="37"/>
      <c r="CC299" s="37" t="s">
        <v>620</v>
      </c>
      <c r="CD299" s="37" t="s">
        <v>620</v>
      </c>
      <c r="CE299" s="37"/>
      <c r="CF299" s="37"/>
      <c r="CG299" s="37"/>
      <c r="CH299" s="37">
        <f t="shared" si="221"/>
        <v>1</v>
      </c>
      <c r="CI299" s="38">
        <f t="shared" si="222"/>
        <v>1</v>
      </c>
      <c r="CJ299" s="38">
        <f t="shared" si="223"/>
        <v>19</v>
      </c>
      <c r="CR299" s="38">
        <f t="shared" si="224"/>
        <v>0.9090428119063441</v>
      </c>
      <c r="CS299" s="39">
        <f t="shared" si="225"/>
        <v>0.01626128458134435</v>
      </c>
    </row>
    <row r="300" spans="1:97" ht="12.75">
      <c r="A300" s="4" t="s">
        <v>220</v>
      </c>
      <c r="B300" s="4" t="s">
        <v>2</v>
      </c>
      <c r="C300" s="5" t="s">
        <v>267</v>
      </c>
      <c r="D300" s="4"/>
      <c r="E300" s="4" t="s">
        <v>49</v>
      </c>
      <c r="F300" s="4" t="s">
        <v>268</v>
      </c>
      <c r="G300">
        <v>6.3</v>
      </c>
      <c r="H300">
        <v>15.3</v>
      </c>
      <c r="I300">
        <v>9.5</v>
      </c>
      <c r="J300">
        <v>12.5</v>
      </c>
      <c r="K300">
        <v>7.6</v>
      </c>
      <c r="L300">
        <v>15.4</v>
      </c>
      <c r="M300">
        <v>8.2</v>
      </c>
      <c r="N300">
        <v>12</v>
      </c>
      <c r="O300">
        <v>12.9</v>
      </c>
      <c r="P300">
        <v>10</v>
      </c>
      <c r="Q300">
        <v>12.4</v>
      </c>
      <c r="R300">
        <v>16.2</v>
      </c>
      <c r="S300">
        <v>14.8</v>
      </c>
      <c r="T300">
        <v>11.8</v>
      </c>
      <c r="U300">
        <v>14.7</v>
      </c>
      <c r="V300">
        <v>12.9</v>
      </c>
      <c r="W300">
        <v>13.3</v>
      </c>
      <c r="X300">
        <v>16.2</v>
      </c>
      <c r="Y300">
        <v>15</v>
      </c>
      <c r="Z300">
        <v>18.7</v>
      </c>
      <c r="AA300">
        <v>16.6</v>
      </c>
      <c r="AC300" s="38">
        <f t="shared" si="181"/>
        <v>0</v>
      </c>
      <c r="AD300" s="38">
        <f t="shared" si="182"/>
        <v>13.3</v>
      </c>
      <c r="AE300" s="38"/>
      <c r="AF300" s="38">
        <f t="shared" si="183"/>
        <v>0</v>
      </c>
      <c r="AG300" s="38">
        <f t="shared" si="184"/>
        <v>5</v>
      </c>
      <c r="AH300" s="38">
        <f t="shared" si="185"/>
        <v>0</v>
      </c>
      <c r="AI300" s="38">
        <f t="shared" si="186"/>
        <v>5</v>
      </c>
      <c r="AJ300" s="38"/>
      <c r="AK300" s="38">
        <f t="shared" si="187"/>
        <v>0</v>
      </c>
      <c r="AL300" s="38">
        <f t="shared" si="188"/>
        <v>0</v>
      </c>
      <c r="AM300" s="38">
        <f t="shared" si="189"/>
        <v>0</v>
      </c>
      <c r="AN300" s="38">
        <f t="shared" si="190"/>
        <v>0</v>
      </c>
      <c r="AO300" s="38"/>
      <c r="AP300" s="38">
        <f t="shared" si="191"/>
        <v>0</v>
      </c>
      <c r="AQ300" s="38">
        <f t="shared" si="192"/>
        <v>0</v>
      </c>
      <c r="AR300" s="38">
        <f t="shared" si="193"/>
        <v>0</v>
      </c>
      <c r="AS300" s="38">
        <f t="shared" si="194"/>
        <v>0</v>
      </c>
      <c r="AT300" s="38">
        <f t="shared" si="195"/>
        <v>0</v>
      </c>
      <c r="AU300" s="38"/>
      <c r="AV300" s="38">
        <f t="shared" si="196"/>
        <v>0</v>
      </c>
      <c r="AW300" s="38">
        <f t="shared" si="197"/>
        <v>1</v>
      </c>
      <c r="AX300" s="38">
        <f t="shared" si="198"/>
        <v>1</v>
      </c>
      <c r="AY300" s="38">
        <f t="shared" si="199"/>
        <v>0</v>
      </c>
      <c r="AZ300" s="38">
        <f t="shared" si="200"/>
        <v>1</v>
      </c>
      <c r="BA300" s="38">
        <f t="shared" si="201"/>
        <v>1</v>
      </c>
      <c r="BB300" s="38">
        <f t="shared" si="202"/>
        <v>1</v>
      </c>
      <c r="BC300" s="38">
        <f t="shared" si="203"/>
        <v>0</v>
      </c>
      <c r="BD300" s="38">
        <f t="shared" si="204"/>
        <v>5</v>
      </c>
      <c r="BE300" s="38"/>
      <c r="BF300" s="38"/>
      <c r="BG300" s="39">
        <f t="shared" si="205"/>
        <v>0.2866165413533835</v>
      </c>
      <c r="BH300" s="39">
        <f t="shared" si="206"/>
        <v>0.33738335463163843</v>
      </c>
      <c r="BI300" s="39">
        <f t="shared" si="207"/>
        <v>0.5808471009066314</v>
      </c>
      <c r="BJ300" s="38"/>
      <c r="BK300" s="38"/>
      <c r="BL300" s="38"/>
      <c r="BM300" s="38">
        <f t="shared" si="208"/>
        <v>0</v>
      </c>
      <c r="BN300" s="38">
        <f t="shared" si="209"/>
        <v>5</v>
      </c>
      <c r="BO300" s="38">
        <f t="shared" si="210"/>
        <v>0</v>
      </c>
      <c r="BP300" s="38">
        <f t="shared" si="211"/>
        <v>0</v>
      </c>
      <c r="BQ300" s="38">
        <f t="shared" si="212"/>
        <v>0</v>
      </c>
      <c r="BR300" s="38">
        <f t="shared" si="213"/>
        <v>0</v>
      </c>
      <c r="BS300" s="38">
        <f t="shared" si="214"/>
        <v>0</v>
      </c>
      <c r="BT300" s="38">
        <f t="shared" si="215"/>
        <v>0</v>
      </c>
      <c r="BU300" s="38">
        <f t="shared" si="216"/>
        <v>5</v>
      </c>
      <c r="BV300" s="40">
        <f t="shared" si="217"/>
        <v>-1</v>
      </c>
      <c r="BW300" s="40">
        <f t="shared" si="218"/>
        <v>5</v>
      </c>
      <c r="BX300" s="40">
        <f t="shared" si="219"/>
        <v>10</v>
      </c>
      <c r="BY300" s="38">
        <f t="shared" si="220"/>
        <v>24</v>
      </c>
      <c r="BZ300" s="37"/>
      <c r="CA300" s="37"/>
      <c r="CB300" s="37"/>
      <c r="CC300" s="37"/>
      <c r="CD300" s="37"/>
      <c r="CE300" s="37"/>
      <c r="CF300" s="37"/>
      <c r="CG300" s="37"/>
      <c r="CH300" s="37">
        <f t="shared" si="221"/>
        <v>1</v>
      </c>
      <c r="CI300" s="38">
        <f t="shared" si="222"/>
        <v>0</v>
      </c>
      <c r="CJ300" s="38">
        <f t="shared" si="223"/>
        <v>17.65</v>
      </c>
      <c r="CR300" s="38">
        <f t="shared" si="224"/>
        <v>0.6195960702086957</v>
      </c>
      <c r="CS300" s="39">
        <f t="shared" si="225"/>
        <v>-10</v>
      </c>
    </row>
    <row r="301" spans="1:97" ht="12.75">
      <c r="A301" s="4" t="s">
        <v>220</v>
      </c>
      <c r="B301" s="4" t="s">
        <v>2</v>
      </c>
      <c r="C301" s="5" t="s">
        <v>269</v>
      </c>
      <c r="D301" s="4"/>
      <c r="E301" s="4" t="s">
        <v>8</v>
      </c>
      <c r="F301" s="4" t="s">
        <v>270</v>
      </c>
      <c r="G301">
        <v>6.3</v>
      </c>
      <c r="H301">
        <v>-2.3</v>
      </c>
      <c r="I301">
        <v>2.9</v>
      </c>
      <c r="J301">
        <v>-7.7</v>
      </c>
      <c r="K301">
        <v>-0.9</v>
      </c>
      <c r="L301">
        <v>5.8</v>
      </c>
      <c r="M301">
        <v>3.4</v>
      </c>
      <c r="N301">
        <v>13.6</v>
      </c>
      <c r="O301">
        <v>11.5</v>
      </c>
      <c r="P301">
        <v>12.9</v>
      </c>
      <c r="Q301">
        <v>20.9</v>
      </c>
      <c r="R301">
        <v>16.8</v>
      </c>
      <c r="S301">
        <v>19.2</v>
      </c>
      <c r="T301">
        <v>15.2</v>
      </c>
      <c r="U301">
        <v>16.9</v>
      </c>
      <c r="V301">
        <v>18.8</v>
      </c>
      <c r="W301">
        <v>16</v>
      </c>
      <c r="X301">
        <v>13.6</v>
      </c>
      <c r="Y301">
        <v>16</v>
      </c>
      <c r="Z301">
        <v>10.8</v>
      </c>
      <c r="AA301">
        <v>6.6</v>
      </c>
      <c r="AC301" s="38">
        <f t="shared" si="181"/>
        <v>0</v>
      </c>
      <c r="AD301" s="38">
        <f t="shared" si="182"/>
        <v>10.5</v>
      </c>
      <c r="AE301" s="38"/>
      <c r="AF301" s="38">
        <f t="shared" si="183"/>
        <v>0</v>
      </c>
      <c r="AG301" s="38">
        <f t="shared" si="184"/>
        <v>0</v>
      </c>
      <c r="AH301" s="38">
        <f t="shared" si="185"/>
        <v>0</v>
      </c>
      <c r="AI301" s="38">
        <f t="shared" si="186"/>
        <v>0</v>
      </c>
      <c r="AJ301" s="38"/>
      <c r="AK301" s="38">
        <f t="shared" si="187"/>
        <v>1</v>
      </c>
      <c r="AL301" s="38">
        <f t="shared" si="188"/>
        <v>0</v>
      </c>
      <c r="AM301" s="38">
        <f t="shared" si="189"/>
        <v>0</v>
      </c>
      <c r="AN301" s="38">
        <f t="shared" si="190"/>
        <v>1</v>
      </c>
      <c r="AO301" s="38"/>
      <c r="AP301" s="38">
        <f t="shared" si="191"/>
        <v>0</v>
      </c>
      <c r="AQ301" s="38">
        <f t="shared" si="192"/>
        <v>0</v>
      </c>
      <c r="AR301" s="38">
        <f t="shared" si="193"/>
        <v>0</v>
      </c>
      <c r="AS301" s="38">
        <f t="shared" si="194"/>
        <v>0</v>
      </c>
      <c r="AT301" s="38">
        <f t="shared" si="195"/>
        <v>0</v>
      </c>
      <c r="AU301" s="38"/>
      <c r="AV301" s="38">
        <f t="shared" si="196"/>
        <v>1</v>
      </c>
      <c r="AW301" s="38">
        <f t="shared" si="197"/>
        <v>1</v>
      </c>
      <c r="AX301" s="38">
        <f t="shared" si="198"/>
        <v>1</v>
      </c>
      <c r="AY301" s="38">
        <f t="shared" si="199"/>
        <v>0</v>
      </c>
      <c r="AZ301" s="38">
        <f t="shared" si="200"/>
        <v>0</v>
      </c>
      <c r="BA301" s="38">
        <f t="shared" si="201"/>
        <v>0</v>
      </c>
      <c r="BB301" s="38">
        <f t="shared" si="202"/>
        <v>0</v>
      </c>
      <c r="BC301" s="38">
        <f t="shared" si="203"/>
        <v>0</v>
      </c>
      <c r="BD301" s="38">
        <f t="shared" si="204"/>
        <v>3</v>
      </c>
      <c r="BE301" s="38"/>
      <c r="BF301" s="38"/>
      <c r="BG301" s="39">
        <f t="shared" si="205"/>
        <v>0.8681203007518796</v>
      </c>
      <c r="BH301" s="39">
        <f t="shared" si="206"/>
        <v>0.4133122069209441</v>
      </c>
      <c r="BI301" s="39">
        <f t="shared" si="207"/>
        <v>0.6428936202210628</v>
      </c>
      <c r="BJ301" s="38"/>
      <c r="BK301" s="38"/>
      <c r="BL301" s="38"/>
      <c r="BM301" s="38">
        <f t="shared" si="208"/>
        <v>0</v>
      </c>
      <c r="BN301" s="38">
        <f t="shared" si="209"/>
        <v>0</v>
      </c>
      <c r="BO301" s="38">
        <f t="shared" si="210"/>
        <v>1</v>
      </c>
      <c r="BP301" s="38">
        <f t="shared" si="211"/>
        <v>0</v>
      </c>
      <c r="BQ301" s="38">
        <f t="shared" si="212"/>
        <v>0</v>
      </c>
      <c r="BR301" s="38">
        <f t="shared" si="213"/>
        <v>0</v>
      </c>
      <c r="BS301" s="38">
        <f t="shared" si="214"/>
        <v>0</v>
      </c>
      <c r="BT301" s="38">
        <f t="shared" si="215"/>
        <v>0</v>
      </c>
      <c r="BU301" s="38">
        <f t="shared" si="216"/>
        <v>3</v>
      </c>
      <c r="BV301" s="40">
        <f t="shared" si="217"/>
        <v>5</v>
      </c>
      <c r="BW301" s="40">
        <f t="shared" si="218"/>
        <v>5</v>
      </c>
      <c r="BX301" s="40">
        <f t="shared" si="219"/>
        <v>10</v>
      </c>
      <c r="BY301" s="38">
        <f t="shared" si="220"/>
        <v>24</v>
      </c>
      <c r="BZ301" s="37"/>
      <c r="CA301" s="37"/>
      <c r="CB301" s="37"/>
      <c r="CC301" s="37"/>
      <c r="CD301" s="37"/>
      <c r="CE301" s="37"/>
      <c r="CF301" s="37"/>
      <c r="CG301" s="37"/>
      <c r="CH301" s="37">
        <f t="shared" si="221"/>
        <v>0</v>
      </c>
      <c r="CI301" s="38">
        <f t="shared" si="222"/>
        <v>0</v>
      </c>
      <c r="CJ301" s="38">
        <f t="shared" si="223"/>
        <v>8.7</v>
      </c>
      <c r="CR301" s="38">
        <f t="shared" si="224"/>
        <v>0.22589431691080197</v>
      </c>
      <c r="CS301" s="39">
        <f t="shared" si="225"/>
        <v>-10</v>
      </c>
    </row>
    <row r="302" spans="1:97" ht="12.75">
      <c r="A302" s="4" t="s">
        <v>220</v>
      </c>
      <c r="B302" s="4" t="s">
        <v>2</v>
      </c>
      <c r="C302" s="5" t="s">
        <v>269</v>
      </c>
      <c r="D302" s="4"/>
      <c r="E302" s="4" t="s">
        <v>49</v>
      </c>
      <c r="F302" s="4" t="s">
        <v>270</v>
      </c>
      <c r="G302">
        <v>6.3</v>
      </c>
      <c r="H302">
        <v>13.4</v>
      </c>
      <c r="I302">
        <v>16.7</v>
      </c>
      <c r="J302">
        <v>11.2</v>
      </c>
      <c r="K302">
        <v>13.8</v>
      </c>
      <c r="L302">
        <v>11.6</v>
      </c>
      <c r="M302">
        <v>10.3</v>
      </c>
      <c r="N302">
        <v>15.7</v>
      </c>
      <c r="O302">
        <v>16.1</v>
      </c>
      <c r="P302">
        <v>17.9</v>
      </c>
      <c r="Q302">
        <v>14.2</v>
      </c>
      <c r="R302">
        <v>15.5</v>
      </c>
      <c r="S302">
        <v>15.4</v>
      </c>
      <c r="T302">
        <v>13.9</v>
      </c>
      <c r="U302">
        <v>14.4</v>
      </c>
      <c r="V302">
        <v>16.7</v>
      </c>
      <c r="W302">
        <v>12.1</v>
      </c>
      <c r="X302">
        <v>12.9</v>
      </c>
      <c r="Y302">
        <v>12.8</v>
      </c>
      <c r="Z302">
        <v>2.7</v>
      </c>
      <c r="AA302">
        <v>6.7</v>
      </c>
      <c r="AC302" s="38">
        <f t="shared" si="181"/>
        <v>0</v>
      </c>
      <c r="AD302" s="38">
        <f t="shared" si="182"/>
        <v>13.2</v>
      </c>
      <c r="AE302" s="38"/>
      <c r="AF302" s="38">
        <f t="shared" si="183"/>
        <v>0</v>
      </c>
      <c r="AG302" s="38">
        <f t="shared" si="184"/>
        <v>0</v>
      </c>
      <c r="AH302" s="38">
        <f t="shared" si="185"/>
        <v>0</v>
      </c>
      <c r="AI302" s="38">
        <f t="shared" si="186"/>
        <v>0</v>
      </c>
      <c r="AJ302" s="38"/>
      <c r="AK302" s="38">
        <f t="shared" si="187"/>
        <v>0</v>
      </c>
      <c r="AL302" s="38">
        <f t="shared" si="188"/>
        <v>0</v>
      </c>
      <c r="AM302" s="38">
        <f t="shared" si="189"/>
        <v>0</v>
      </c>
      <c r="AN302" s="38">
        <f t="shared" si="190"/>
        <v>0</v>
      </c>
      <c r="AO302" s="38"/>
      <c r="AP302" s="38">
        <f t="shared" si="191"/>
        <v>0</v>
      </c>
      <c r="AQ302" s="38">
        <f t="shared" si="192"/>
        <v>0</v>
      </c>
      <c r="AR302" s="38">
        <f t="shared" si="193"/>
        <v>0</v>
      </c>
      <c r="AS302" s="38">
        <f t="shared" si="194"/>
        <v>0</v>
      </c>
      <c r="AT302" s="38">
        <f t="shared" si="195"/>
        <v>0</v>
      </c>
      <c r="AU302" s="38"/>
      <c r="AV302" s="38">
        <f t="shared" si="196"/>
        <v>0</v>
      </c>
      <c r="AW302" s="38">
        <f t="shared" si="197"/>
        <v>1</v>
      </c>
      <c r="AX302" s="38">
        <f t="shared" si="198"/>
        <v>0</v>
      </c>
      <c r="AY302" s="38">
        <f t="shared" si="199"/>
        <v>0</v>
      </c>
      <c r="AZ302" s="38">
        <f t="shared" si="200"/>
        <v>0</v>
      </c>
      <c r="BA302" s="38">
        <f t="shared" si="201"/>
        <v>0</v>
      </c>
      <c r="BB302" s="38">
        <f t="shared" si="202"/>
        <v>0</v>
      </c>
      <c r="BC302" s="38">
        <f t="shared" si="203"/>
        <v>0</v>
      </c>
      <c r="BD302" s="38">
        <f t="shared" si="204"/>
        <v>1</v>
      </c>
      <c r="BE302" s="38"/>
      <c r="BF302" s="38"/>
      <c r="BG302" s="39">
        <f t="shared" si="205"/>
        <v>-0.23774436090225562</v>
      </c>
      <c r="BH302" s="39">
        <f t="shared" si="206"/>
        <v>0.15427427129636598</v>
      </c>
      <c r="BI302" s="39">
        <f t="shared" si="207"/>
        <v>-0.39277763594222875</v>
      </c>
      <c r="BJ302" s="38"/>
      <c r="BK302" s="38"/>
      <c r="BL302" s="38"/>
      <c r="BM302" s="38">
        <f t="shared" si="208"/>
        <v>0</v>
      </c>
      <c r="BN302" s="38">
        <f t="shared" si="209"/>
        <v>0</v>
      </c>
      <c r="BO302" s="38">
        <f t="shared" si="210"/>
        <v>0</v>
      </c>
      <c r="BP302" s="38">
        <f t="shared" si="211"/>
        <v>0</v>
      </c>
      <c r="BQ302" s="38">
        <f t="shared" si="212"/>
        <v>0</v>
      </c>
      <c r="BR302" s="38">
        <f t="shared" si="213"/>
        <v>0</v>
      </c>
      <c r="BS302" s="38">
        <f t="shared" si="214"/>
        <v>0</v>
      </c>
      <c r="BT302" s="38">
        <f t="shared" si="215"/>
        <v>0</v>
      </c>
      <c r="BU302" s="38">
        <f t="shared" si="216"/>
        <v>1</v>
      </c>
      <c r="BV302" s="40">
        <f t="shared" si="217"/>
        <v>-10</v>
      </c>
      <c r="BW302" s="40">
        <f t="shared" si="218"/>
        <v>0</v>
      </c>
      <c r="BX302" s="40">
        <f t="shared" si="219"/>
        <v>-10</v>
      </c>
      <c r="BY302" s="38">
        <f t="shared" si="220"/>
        <v>-19</v>
      </c>
      <c r="BZ302" s="37"/>
      <c r="CA302" s="37"/>
      <c r="CB302" s="37"/>
      <c r="CC302" s="37"/>
      <c r="CD302" s="37"/>
      <c r="CE302" s="37"/>
      <c r="CF302" s="37"/>
      <c r="CG302" s="37"/>
      <c r="CH302" s="37">
        <f t="shared" si="221"/>
        <v>0</v>
      </c>
      <c r="CI302" s="38">
        <f t="shared" si="222"/>
        <v>0</v>
      </c>
      <c r="CJ302" s="38">
        <f t="shared" si="223"/>
        <v>4.7</v>
      </c>
      <c r="CR302" s="38">
        <f t="shared" si="224"/>
        <v>-0.4789189698843884</v>
      </c>
      <c r="CS302" s="39">
        <f t="shared" si="225"/>
        <v>-10</v>
      </c>
    </row>
    <row r="303" spans="1:97" ht="12.75">
      <c r="A303" s="4" t="s">
        <v>220</v>
      </c>
      <c r="B303" s="4" t="s">
        <v>2</v>
      </c>
      <c r="C303" s="5" t="s">
        <v>271</v>
      </c>
      <c r="D303" s="4"/>
      <c r="E303" s="4" t="s">
        <v>8</v>
      </c>
      <c r="F303" s="4" t="s">
        <v>272</v>
      </c>
      <c r="G303">
        <v>6.3</v>
      </c>
      <c r="I303">
        <v>1</v>
      </c>
      <c r="J303">
        <v>-6.2</v>
      </c>
      <c r="K303">
        <v>1.3</v>
      </c>
      <c r="L303">
        <v>3.8</v>
      </c>
      <c r="M303">
        <v>3.2</v>
      </c>
      <c r="N303">
        <v>5.4</v>
      </c>
      <c r="O303">
        <v>10.2</v>
      </c>
      <c r="P303">
        <v>14</v>
      </c>
      <c r="Q303">
        <v>15.5</v>
      </c>
      <c r="R303">
        <v>14.4</v>
      </c>
      <c r="S303">
        <v>13.4</v>
      </c>
      <c r="T303">
        <v>15.9</v>
      </c>
      <c r="U303">
        <v>16.3</v>
      </c>
      <c r="V303">
        <v>17.1</v>
      </c>
      <c r="W303">
        <v>15.7</v>
      </c>
      <c r="X303">
        <v>20.6</v>
      </c>
      <c r="Y303">
        <v>17.9</v>
      </c>
      <c r="Z303">
        <v>20.3</v>
      </c>
      <c r="AA303">
        <v>23.6</v>
      </c>
      <c r="AC303" s="38">
        <f t="shared" si="181"/>
        <v>1</v>
      </c>
      <c r="AD303" s="38">
        <f t="shared" si="182"/>
        <v>11.757894736842106</v>
      </c>
      <c r="AE303" s="38"/>
      <c r="AF303" s="38">
        <f t="shared" si="183"/>
        <v>5</v>
      </c>
      <c r="AG303" s="38">
        <f t="shared" si="184"/>
        <v>10</v>
      </c>
      <c r="AH303" s="38">
        <f t="shared" si="185"/>
        <v>15</v>
      </c>
      <c r="AI303" s="38">
        <f t="shared" si="186"/>
        <v>30</v>
      </c>
      <c r="AJ303" s="38"/>
      <c r="AK303" s="38">
        <f t="shared" si="187"/>
        <v>1</v>
      </c>
      <c r="AL303" s="38">
        <f t="shared" si="188"/>
        <v>1</v>
      </c>
      <c r="AM303" s="38">
        <f t="shared" si="189"/>
        <v>2.5</v>
      </c>
      <c r="AN303" s="38">
        <f t="shared" si="190"/>
        <v>4.5</v>
      </c>
      <c r="AO303" s="38"/>
      <c r="AP303" s="38">
        <f t="shared" si="191"/>
        <v>1</v>
      </c>
      <c r="AQ303" s="38">
        <f t="shared" si="192"/>
        <v>1</v>
      </c>
      <c r="AR303" s="38">
        <f t="shared" si="193"/>
        <v>1</v>
      </c>
      <c r="AS303" s="38">
        <f t="shared" si="194"/>
        <v>0</v>
      </c>
      <c r="AT303" s="38">
        <f t="shared" si="195"/>
        <v>0</v>
      </c>
      <c r="AU303" s="38"/>
      <c r="AV303" s="38">
        <f t="shared" si="196"/>
        <v>1</v>
      </c>
      <c r="AW303" s="38">
        <f t="shared" si="197"/>
        <v>1</v>
      </c>
      <c r="AX303" s="38">
        <f t="shared" si="198"/>
        <v>1</v>
      </c>
      <c r="AY303" s="38">
        <f t="shared" si="199"/>
        <v>1</v>
      </c>
      <c r="AZ303" s="38">
        <f t="shared" si="200"/>
        <v>1</v>
      </c>
      <c r="BA303" s="38">
        <f t="shared" si="201"/>
        <v>1</v>
      </c>
      <c r="BB303" s="38">
        <f t="shared" si="202"/>
        <v>1</v>
      </c>
      <c r="BC303" s="38">
        <f t="shared" si="203"/>
        <v>1</v>
      </c>
      <c r="BD303" s="38">
        <f t="shared" si="204"/>
        <v>8</v>
      </c>
      <c r="BE303" s="38"/>
      <c r="BF303" s="38"/>
      <c r="BG303" s="39">
        <f t="shared" si="205"/>
        <v>1.3363157894736841</v>
      </c>
      <c r="BH303" s="39">
        <f t="shared" si="206"/>
        <v>0.8724467948810484</v>
      </c>
      <c r="BI303" s="39">
        <f t="shared" si="207"/>
        <v>0.9340486041320593</v>
      </c>
      <c r="BJ303" s="38"/>
      <c r="BK303" s="38"/>
      <c r="BL303" s="38"/>
      <c r="BM303" s="38">
        <f t="shared" si="208"/>
        <v>-2</v>
      </c>
      <c r="BN303" s="38">
        <f t="shared" si="209"/>
        <v>30</v>
      </c>
      <c r="BO303" s="38">
        <f t="shared" si="210"/>
        <v>4.5</v>
      </c>
      <c r="BP303" s="38">
        <f t="shared" si="211"/>
        <v>1</v>
      </c>
      <c r="BQ303" s="38">
        <f t="shared" si="212"/>
        <v>1</v>
      </c>
      <c r="BR303" s="38">
        <f t="shared" si="213"/>
        <v>1</v>
      </c>
      <c r="BS303" s="38">
        <f t="shared" si="214"/>
        <v>0</v>
      </c>
      <c r="BT303" s="38">
        <f t="shared" si="215"/>
        <v>0</v>
      </c>
      <c r="BU303" s="38">
        <f t="shared" si="216"/>
        <v>8</v>
      </c>
      <c r="BV303" s="40">
        <f t="shared" si="217"/>
        <v>10</v>
      </c>
      <c r="BW303" s="40">
        <f t="shared" si="218"/>
        <v>15</v>
      </c>
      <c r="BX303" s="40">
        <f t="shared" si="219"/>
        <v>30</v>
      </c>
      <c r="BY303" s="38">
        <f t="shared" si="220"/>
        <v>98.5</v>
      </c>
      <c r="BZ303" s="37"/>
      <c r="CA303" s="37" t="s">
        <v>620</v>
      </c>
      <c r="CB303" s="37" t="s">
        <v>620</v>
      </c>
      <c r="CC303" s="37" t="s">
        <v>620</v>
      </c>
      <c r="CD303" s="37" t="s">
        <v>620</v>
      </c>
      <c r="CE303" s="37"/>
      <c r="CF303" s="37"/>
      <c r="CG303" s="37"/>
      <c r="CH303" s="37">
        <f t="shared" si="221"/>
        <v>1</v>
      </c>
      <c r="CI303" s="38">
        <f t="shared" si="222"/>
        <v>1</v>
      </c>
      <c r="CJ303" s="38">
        <f t="shared" si="223"/>
        <v>21.950000000000003</v>
      </c>
      <c r="CR303" s="38">
        <f t="shared" si="224"/>
        <v>0.9229107504744068</v>
      </c>
      <c r="CS303" s="39">
        <f t="shared" si="225"/>
        <v>-0.011137853657652408</v>
      </c>
    </row>
    <row r="304" spans="1:97" ht="12.75">
      <c r="A304" s="4" t="s">
        <v>220</v>
      </c>
      <c r="B304" s="4" t="s">
        <v>2</v>
      </c>
      <c r="C304" s="5" t="s">
        <v>271</v>
      </c>
      <c r="D304" s="4"/>
      <c r="E304" s="4" t="s">
        <v>49</v>
      </c>
      <c r="F304" s="4" t="s">
        <v>272</v>
      </c>
      <c r="G304">
        <v>6.3</v>
      </c>
      <c r="H304">
        <v>10.9</v>
      </c>
      <c r="I304">
        <v>6.4</v>
      </c>
      <c r="J304">
        <v>8.9</v>
      </c>
      <c r="K304">
        <v>9.6</v>
      </c>
      <c r="L304">
        <v>4.8</v>
      </c>
      <c r="M304">
        <v>13.5</v>
      </c>
      <c r="N304">
        <v>11.8</v>
      </c>
      <c r="O304">
        <v>9.4</v>
      </c>
      <c r="P304">
        <v>11.7</v>
      </c>
      <c r="Q304">
        <v>12.4</v>
      </c>
      <c r="R304">
        <v>14.1</v>
      </c>
      <c r="S304">
        <v>15.1</v>
      </c>
      <c r="T304">
        <v>14.8</v>
      </c>
      <c r="U304">
        <v>14.7</v>
      </c>
      <c r="V304">
        <v>17.9</v>
      </c>
      <c r="W304">
        <v>15.2</v>
      </c>
      <c r="X304">
        <v>19.3</v>
      </c>
      <c r="Y304">
        <v>18.7</v>
      </c>
      <c r="Z304">
        <v>4.1</v>
      </c>
      <c r="AA304">
        <v>17</v>
      </c>
      <c r="AC304" s="38">
        <f t="shared" si="181"/>
        <v>0</v>
      </c>
      <c r="AD304" s="38">
        <f t="shared" si="182"/>
        <v>12.515</v>
      </c>
      <c r="AE304" s="38"/>
      <c r="AF304" s="38">
        <f t="shared" si="183"/>
        <v>5</v>
      </c>
      <c r="AG304" s="38">
        <f t="shared" si="184"/>
        <v>0</v>
      </c>
      <c r="AH304" s="38">
        <f t="shared" si="185"/>
        <v>0</v>
      </c>
      <c r="AI304" s="38">
        <f t="shared" si="186"/>
        <v>5</v>
      </c>
      <c r="AJ304" s="38"/>
      <c r="AK304" s="38">
        <f t="shared" si="187"/>
        <v>0</v>
      </c>
      <c r="AL304" s="38">
        <f t="shared" si="188"/>
        <v>0</v>
      </c>
      <c r="AM304" s="38">
        <f t="shared" si="189"/>
        <v>0</v>
      </c>
      <c r="AN304" s="38">
        <f t="shared" si="190"/>
        <v>0</v>
      </c>
      <c r="AO304" s="38"/>
      <c r="AP304" s="38">
        <f t="shared" si="191"/>
        <v>0</v>
      </c>
      <c r="AQ304" s="38">
        <f t="shared" si="192"/>
        <v>0</v>
      </c>
      <c r="AR304" s="38">
        <f t="shared" si="193"/>
        <v>0</v>
      </c>
      <c r="AS304" s="38">
        <f t="shared" si="194"/>
        <v>0</v>
      </c>
      <c r="AT304" s="38">
        <f t="shared" si="195"/>
        <v>0</v>
      </c>
      <c r="AU304" s="38"/>
      <c r="AV304" s="38">
        <f t="shared" si="196"/>
        <v>1</v>
      </c>
      <c r="AW304" s="38">
        <f t="shared" si="197"/>
        <v>1</v>
      </c>
      <c r="AX304" s="38">
        <f t="shared" si="198"/>
        <v>1</v>
      </c>
      <c r="AY304" s="38">
        <f t="shared" si="199"/>
        <v>1</v>
      </c>
      <c r="AZ304" s="38">
        <f t="shared" si="200"/>
        <v>0</v>
      </c>
      <c r="BA304" s="38">
        <f t="shared" si="201"/>
        <v>0</v>
      </c>
      <c r="BB304" s="38">
        <f t="shared" si="202"/>
        <v>0</v>
      </c>
      <c r="BC304" s="38">
        <f t="shared" si="203"/>
        <v>0</v>
      </c>
      <c r="BD304" s="38">
        <f t="shared" si="204"/>
        <v>4</v>
      </c>
      <c r="BE304" s="38"/>
      <c r="BF304" s="38"/>
      <c r="BG304" s="39">
        <f t="shared" si="205"/>
        <v>0.4233834586466165</v>
      </c>
      <c r="BH304" s="39">
        <f t="shared" si="206"/>
        <v>0.3278738295629117</v>
      </c>
      <c r="BI304" s="39">
        <f t="shared" si="207"/>
        <v>0.5726026803665101</v>
      </c>
      <c r="BJ304" s="38"/>
      <c r="BK304" s="38"/>
      <c r="BL304" s="38"/>
      <c r="BM304" s="38">
        <f t="shared" si="208"/>
        <v>0</v>
      </c>
      <c r="BN304" s="38">
        <f t="shared" si="209"/>
        <v>5</v>
      </c>
      <c r="BO304" s="38">
        <f t="shared" si="210"/>
        <v>0</v>
      </c>
      <c r="BP304" s="38">
        <f t="shared" si="211"/>
        <v>0</v>
      </c>
      <c r="BQ304" s="38">
        <f t="shared" si="212"/>
        <v>0</v>
      </c>
      <c r="BR304" s="38">
        <f t="shared" si="213"/>
        <v>0</v>
      </c>
      <c r="BS304" s="38">
        <f t="shared" si="214"/>
        <v>0</v>
      </c>
      <c r="BT304" s="38">
        <f t="shared" si="215"/>
        <v>0</v>
      </c>
      <c r="BU304" s="38">
        <f t="shared" si="216"/>
        <v>4</v>
      </c>
      <c r="BV304" s="40">
        <f t="shared" si="217"/>
        <v>-1</v>
      </c>
      <c r="BW304" s="40">
        <f t="shared" si="218"/>
        <v>5</v>
      </c>
      <c r="BX304" s="40">
        <f t="shared" si="219"/>
        <v>10</v>
      </c>
      <c r="BY304" s="38">
        <f t="shared" si="220"/>
        <v>23</v>
      </c>
      <c r="BZ304" s="37"/>
      <c r="CA304" s="37"/>
      <c r="CB304" s="37"/>
      <c r="CC304" s="37"/>
      <c r="CD304" s="37"/>
      <c r="CE304" s="37"/>
      <c r="CF304" s="37"/>
      <c r="CG304" s="37"/>
      <c r="CH304" s="37">
        <f t="shared" si="221"/>
        <v>0</v>
      </c>
      <c r="CI304" s="38">
        <f t="shared" si="222"/>
        <v>0</v>
      </c>
      <c r="CJ304" s="38">
        <f t="shared" si="223"/>
        <v>10.55</v>
      </c>
      <c r="CR304" s="38">
        <f t="shared" si="224"/>
        <v>0.4452821028074887</v>
      </c>
      <c r="CS304" s="39">
        <f t="shared" si="225"/>
        <v>-10</v>
      </c>
    </row>
    <row r="305" spans="1:97" ht="12.75">
      <c r="A305" s="4" t="s">
        <v>220</v>
      </c>
      <c r="B305" s="4" t="s">
        <v>2</v>
      </c>
      <c r="C305" s="5" t="s">
        <v>273</v>
      </c>
      <c r="D305" s="4"/>
      <c r="E305" s="4" t="s">
        <v>8</v>
      </c>
      <c r="F305" s="4" t="s">
        <v>274</v>
      </c>
      <c r="G305">
        <v>6.3</v>
      </c>
      <c r="I305">
        <v>4.6</v>
      </c>
      <c r="J305">
        <v>-5.3</v>
      </c>
      <c r="K305">
        <v>-2.9</v>
      </c>
      <c r="L305">
        <v>3.3</v>
      </c>
      <c r="M305">
        <v>4.7</v>
      </c>
      <c r="N305">
        <v>10.8</v>
      </c>
      <c r="O305">
        <v>9.1</v>
      </c>
      <c r="P305">
        <v>13.1</v>
      </c>
      <c r="Q305">
        <v>16.1</v>
      </c>
      <c r="R305">
        <v>14.2</v>
      </c>
      <c r="S305">
        <v>13.9</v>
      </c>
      <c r="T305">
        <v>16.3</v>
      </c>
      <c r="U305">
        <v>14.8</v>
      </c>
      <c r="V305">
        <v>19.8</v>
      </c>
      <c r="W305">
        <v>15.4</v>
      </c>
      <c r="X305">
        <v>17.8</v>
      </c>
      <c r="Y305">
        <v>17.4</v>
      </c>
      <c r="Z305">
        <v>14.2</v>
      </c>
      <c r="AA305">
        <v>20.6</v>
      </c>
      <c r="AC305" s="38">
        <f t="shared" si="181"/>
        <v>1</v>
      </c>
      <c r="AD305" s="38">
        <f t="shared" si="182"/>
        <v>11.468421052631578</v>
      </c>
      <c r="AE305" s="38"/>
      <c r="AF305" s="38">
        <f t="shared" si="183"/>
        <v>5</v>
      </c>
      <c r="AG305" s="38">
        <f t="shared" si="184"/>
        <v>0</v>
      </c>
      <c r="AH305" s="38">
        <f t="shared" si="185"/>
        <v>10</v>
      </c>
      <c r="AI305" s="38">
        <f t="shared" si="186"/>
        <v>15</v>
      </c>
      <c r="AJ305" s="38"/>
      <c r="AK305" s="38">
        <f t="shared" si="187"/>
        <v>1</v>
      </c>
      <c r="AL305" s="38">
        <f t="shared" si="188"/>
        <v>0</v>
      </c>
      <c r="AM305" s="38">
        <f t="shared" si="189"/>
        <v>1</v>
      </c>
      <c r="AN305" s="38">
        <f t="shared" si="190"/>
        <v>2</v>
      </c>
      <c r="AO305" s="38"/>
      <c r="AP305" s="38">
        <f t="shared" si="191"/>
        <v>1</v>
      </c>
      <c r="AQ305" s="38">
        <f t="shared" si="192"/>
        <v>0</v>
      </c>
      <c r="AR305" s="38">
        <f t="shared" si="193"/>
        <v>1</v>
      </c>
      <c r="AS305" s="38">
        <f t="shared" si="194"/>
        <v>0</v>
      </c>
      <c r="AT305" s="38">
        <f t="shared" si="195"/>
        <v>0</v>
      </c>
      <c r="AU305" s="38"/>
      <c r="AV305" s="38">
        <f t="shared" si="196"/>
        <v>1</v>
      </c>
      <c r="AW305" s="38">
        <f t="shared" si="197"/>
        <v>1</v>
      </c>
      <c r="AX305" s="38">
        <f t="shared" si="198"/>
        <v>1</v>
      </c>
      <c r="AY305" s="38">
        <f t="shared" si="199"/>
        <v>1</v>
      </c>
      <c r="AZ305" s="38">
        <f t="shared" si="200"/>
        <v>0</v>
      </c>
      <c r="BA305" s="38">
        <f t="shared" si="201"/>
        <v>1</v>
      </c>
      <c r="BB305" s="38">
        <f t="shared" si="202"/>
        <v>1</v>
      </c>
      <c r="BC305" s="38">
        <f t="shared" si="203"/>
        <v>1</v>
      </c>
      <c r="BD305" s="38">
        <f t="shared" si="204"/>
        <v>7</v>
      </c>
      <c r="BE305" s="38"/>
      <c r="BF305" s="38"/>
      <c r="BG305" s="39">
        <f t="shared" si="205"/>
        <v>1.1226315789473686</v>
      </c>
      <c r="BH305" s="39">
        <f t="shared" si="206"/>
        <v>0.7357947935590644</v>
      </c>
      <c r="BI305" s="39">
        <f t="shared" si="207"/>
        <v>0.8577848177480553</v>
      </c>
      <c r="BJ305" s="38"/>
      <c r="BK305" s="38"/>
      <c r="BL305" s="38"/>
      <c r="BM305" s="38">
        <f t="shared" si="208"/>
        <v>-2</v>
      </c>
      <c r="BN305" s="38">
        <f t="shared" si="209"/>
        <v>15</v>
      </c>
      <c r="BO305" s="38">
        <f t="shared" si="210"/>
        <v>2</v>
      </c>
      <c r="BP305" s="38">
        <f t="shared" si="211"/>
        <v>1</v>
      </c>
      <c r="BQ305" s="38">
        <f t="shared" si="212"/>
        <v>0</v>
      </c>
      <c r="BR305" s="38">
        <f t="shared" si="213"/>
        <v>1</v>
      </c>
      <c r="BS305" s="38">
        <f t="shared" si="214"/>
        <v>0</v>
      </c>
      <c r="BT305" s="38">
        <f t="shared" si="215"/>
        <v>0</v>
      </c>
      <c r="BU305" s="38">
        <f t="shared" si="216"/>
        <v>7</v>
      </c>
      <c r="BV305" s="40">
        <f t="shared" si="217"/>
        <v>7.5</v>
      </c>
      <c r="BW305" s="40">
        <f t="shared" si="218"/>
        <v>10</v>
      </c>
      <c r="BX305" s="40">
        <f t="shared" si="219"/>
        <v>25</v>
      </c>
      <c r="BY305" s="38">
        <f t="shared" si="220"/>
        <v>66.5</v>
      </c>
      <c r="BZ305" s="37"/>
      <c r="CA305" s="37"/>
      <c r="CB305" s="37"/>
      <c r="CC305" s="37" t="s">
        <v>620</v>
      </c>
      <c r="CD305" s="37" t="s">
        <v>620</v>
      </c>
      <c r="CE305" s="37"/>
      <c r="CF305" s="37"/>
      <c r="CG305" s="37"/>
      <c r="CH305" s="37">
        <f t="shared" si="221"/>
        <v>1</v>
      </c>
      <c r="CI305" s="38">
        <f t="shared" si="222"/>
        <v>1</v>
      </c>
      <c r="CJ305" s="38">
        <f t="shared" si="223"/>
        <v>17.4</v>
      </c>
      <c r="CR305" s="38">
        <f t="shared" si="224"/>
        <v>0.8286213730461144</v>
      </c>
      <c r="CS305" s="39">
        <f t="shared" si="225"/>
        <v>-0.029163444701940877</v>
      </c>
    </row>
    <row r="306" spans="1:97" ht="12.75">
      <c r="A306" s="4" t="s">
        <v>220</v>
      </c>
      <c r="B306" s="4" t="s">
        <v>2</v>
      </c>
      <c r="C306" s="5" t="s">
        <v>273</v>
      </c>
      <c r="D306" s="4"/>
      <c r="E306" s="4" t="s">
        <v>49</v>
      </c>
      <c r="F306" s="4" t="s">
        <v>274</v>
      </c>
      <c r="G306">
        <v>6.3</v>
      </c>
      <c r="H306">
        <v>16.9</v>
      </c>
      <c r="I306">
        <v>6.6</v>
      </c>
      <c r="J306">
        <v>9.4</v>
      </c>
      <c r="K306">
        <v>9.9</v>
      </c>
      <c r="L306">
        <v>14.3</v>
      </c>
      <c r="M306">
        <v>11.3</v>
      </c>
      <c r="N306">
        <v>13.2</v>
      </c>
      <c r="O306">
        <v>13.5</v>
      </c>
      <c r="P306">
        <v>13.1</v>
      </c>
      <c r="Q306">
        <v>13</v>
      </c>
      <c r="R306">
        <v>12.9</v>
      </c>
      <c r="S306">
        <v>12.4</v>
      </c>
      <c r="T306">
        <v>14.3</v>
      </c>
      <c r="U306">
        <v>13.8</v>
      </c>
      <c r="V306">
        <v>16.2</v>
      </c>
      <c r="W306">
        <v>16.2</v>
      </c>
      <c r="X306">
        <v>15.3</v>
      </c>
      <c r="Y306">
        <v>14.8</v>
      </c>
      <c r="Z306">
        <v>6.5</v>
      </c>
      <c r="AA306">
        <v>13.5</v>
      </c>
      <c r="AC306" s="38">
        <f t="shared" si="181"/>
        <v>0</v>
      </c>
      <c r="AD306" s="38">
        <f t="shared" si="182"/>
        <v>12.855</v>
      </c>
      <c r="AE306" s="38"/>
      <c r="AF306" s="38">
        <f t="shared" si="183"/>
        <v>0</v>
      </c>
      <c r="AG306" s="38">
        <f t="shared" si="184"/>
        <v>0</v>
      </c>
      <c r="AH306" s="38">
        <f t="shared" si="185"/>
        <v>0</v>
      </c>
      <c r="AI306" s="38">
        <f t="shared" si="186"/>
        <v>0</v>
      </c>
      <c r="AJ306" s="38"/>
      <c r="AK306" s="38">
        <f t="shared" si="187"/>
        <v>0</v>
      </c>
      <c r="AL306" s="38">
        <f t="shared" si="188"/>
        <v>0</v>
      </c>
      <c r="AM306" s="38">
        <f t="shared" si="189"/>
        <v>0</v>
      </c>
      <c r="AN306" s="38">
        <f t="shared" si="190"/>
        <v>0</v>
      </c>
      <c r="AO306" s="38"/>
      <c r="AP306" s="38">
        <f t="shared" si="191"/>
        <v>0</v>
      </c>
      <c r="AQ306" s="38">
        <f t="shared" si="192"/>
        <v>0</v>
      </c>
      <c r="AR306" s="38">
        <f t="shared" si="193"/>
        <v>0</v>
      </c>
      <c r="AS306" s="38">
        <f t="shared" si="194"/>
        <v>0</v>
      </c>
      <c r="AT306" s="38">
        <f t="shared" si="195"/>
        <v>0</v>
      </c>
      <c r="AU306" s="38"/>
      <c r="AV306" s="38">
        <f t="shared" si="196"/>
        <v>1</v>
      </c>
      <c r="AW306" s="38">
        <f t="shared" si="197"/>
        <v>1</v>
      </c>
      <c r="AX306" s="38">
        <f t="shared" si="198"/>
        <v>0</v>
      </c>
      <c r="AY306" s="38">
        <f t="shared" si="199"/>
        <v>1</v>
      </c>
      <c r="AZ306" s="38">
        <f t="shared" si="200"/>
        <v>0</v>
      </c>
      <c r="BA306" s="38">
        <f t="shared" si="201"/>
        <v>0</v>
      </c>
      <c r="BB306" s="38">
        <f t="shared" si="202"/>
        <v>0</v>
      </c>
      <c r="BC306" s="38">
        <f t="shared" si="203"/>
        <v>0</v>
      </c>
      <c r="BD306" s="38">
        <f t="shared" si="204"/>
        <v>3</v>
      </c>
      <c r="BE306" s="38"/>
      <c r="BF306" s="38"/>
      <c r="BG306" s="39">
        <f t="shared" si="205"/>
        <v>0.11721804511278199</v>
      </c>
      <c r="BH306" s="39">
        <f t="shared" si="206"/>
        <v>0.058046983292249554</v>
      </c>
      <c r="BI306" s="39">
        <f t="shared" si="207"/>
        <v>0.24092941558109826</v>
      </c>
      <c r="BJ306" s="38"/>
      <c r="BK306" s="38"/>
      <c r="BL306" s="38"/>
      <c r="BM306" s="38">
        <f t="shared" si="208"/>
        <v>0</v>
      </c>
      <c r="BN306" s="38">
        <f t="shared" si="209"/>
        <v>0</v>
      </c>
      <c r="BO306" s="38">
        <f t="shared" si="210"/>
        <v>0</v>
      </c>
      <c r="BP306" s="38">
        <f t="shared" si="211"/>
        <v>0</v>
      </c>
      <c r="BQ306" s="38">
        <f t="shared" si="212"/>
        <v>0</v>
      </c>
      <c r="BR306" s="38">
        <f t="shared" si="213"/>
        <v>0</v>
      </c>
      <c r="BS306" s="38">
        <f t="shared" si="214"/>
        <v>0</v>
      </c>
      <c r="BT306" s="38">
        <f t="shared" si="215"/>
        <v>0</v>
      </c>
      <c r="BU306" s="38">
        <f t="shared" si="216"/>
        <v>3</v>
      </c>
      <c r="BV306" s="40">
        <f t="shared" si="217"/>
        <v>-1</v>
      </c>
      <c r="BW306" s="40">
        <f t="shared" si="218"/>
        <v>0</v>
      </c>
      <c r="BX306" s="40">
        <f t="shared" si="219"/>
        <v>0</v>
      </c>
      <c r="BY306" s="38">
        <f t="shared" si="220"/>
        <v>2</v>
      </c>
      <c r="BZ306" s="37"/>
      <c r="CA306" s="37"/>
      <c r="CB306" s="37"/>
      <c r="CC306" s="37"/>
      <c r="CD306" s="37"/>
      <c r="CE306" s="37"/>
      <c r="CF306" s="37"/>
      <c r="CG306" s="37"/>
      <c r="CH306" s="37">
        <f t="shared" si="221"/>
        <v>0</v>
      </c>
      <c r="CI306" s="38">
        <f t="shared" si="222"/>
        <v>0</v>
      </c>
      <c r="CJ306" s="38">
        <f t="shared" si="223"/>
        <v>10</v>
      </c>
      <c r="CR306" s="38">
        <f t="shared" si="224"/>
        <v>0.005266699110321593</v>
      </c>
      <c r="CS306" s="39">
        <f t="shared" si="225"/>
        <v>-10</v>
      </c>
    </row>
    <row r="307" spans="1:97" ht="12.75">
      <c r="A307" s="4" t="s">
        <v>220</v>
      </c>
      <c r="B307" s="4" t="s">
        <v>2</v>
      </c>
      <c r="C307" s="5" t="s">
        <v>275</v>
      </c>
      <c r="D307" s="4"/>
      <c r="E307" s="4" t="s">
        <v>8</v>
      </c>
      <c r="F307" s="4" t="s">
        <v>276</v>
      </c>
      <c r="G307">
        <v>6.3</v>
      </c>
      <c r="J307">
        <v>7.3</v>
      </c>
      <c r="K307">
        <v>-1.9</v>
      </c>
      <c r="L307">
        <v>2.4</v>
      </c>
      <c r="M307">
        <v>4.8</v>
      </c>
      <c r="N307">
        <v>5.5</v>
      </c>
      <c r="O307">
        <v>10.9</v>
      </c>
      <c r="P307">
        <v>10.5</v>
      </c>
      <c r="Q307">
        <v>14.6</v>
      </c>
      <c r="R307">
        <v>13.5</v>
      </c>
      <c r="S307">
        <v>14.9</v>
      </c>
      <c r="T307">
        <v>14.2</v>
      </c>
      <c r="U307">
        <v>14</v>
      </c>
      <c r="V307">
        <v>15.3</v>
      </c>
      <c r="W307">
        <v>19.7</v>
      </c>
      <c r="X307">
        <v>18.4</v>
      </c>
      <c r="Y307">
        <v>20.6</v>
      </c>
      <c r="Z307">
        <v>22.9</v>
      </c>
      <c r="AA307">
        <v>16.9</v>
      </c>
      <c r="AC307" s="38">
        <f t="shared" si="181"/>
        <v>2</v>
      </c>
      <c r="AD307" s="38">
        <f t="shared" si="182"/>
        <v>12.472222222222221</v>
      </c>
      <c r="AE307" s="38"/>
      <c r="AF307" s="38">
        <f t="shared" si="183"/>
        <v>10</v>
      </c>
      <c r="AG307" s="38">
        <f t="shared" si="184"/>
        <v>15</v>
      </c>
      <c r="AH307" s="38">
        <f t="shared" si="185"/>
        <v>0</v>
      </c>
      <c r="AI307" s="38">
        <f t="shared" si="186"/>
        <v>25</v>
      </c>
      <c r="AJ307" s="38"/>
      <c r="AK307" s="38">
        <f t="shared" si="187"/>
        <v>1</v>
      </c>
      <c r="AL307" s="38">
        <f t="shared" si="188"/>
        <v>1</v>
      </c>
      <c r="AM307" s="38">
        <f t="shared" si="189"/>
        <v>0</v>
      </c>
      <c r="AN307" s="38">
        <f t="shared" si="190"/>
        <v>2</v>
      </c>
      <c r="AO307" s="38"/>
      <c r="AP307" s="38">
        <f t="shared" si="191"/>
        <v>0</v>
      </c>
      <c r="AQ307" s="38">
        <f t="shared" si="192"/>
        <v>1</v>
      </c>
      <c r="AR307" s="38">
        <f t="shared" si="193"/>
        <v>0</v>
      </c>
      <c r="AS307" s="38">
        <f t="shared" si="194"/>
        <v>0</v>
      </c>
      <c r="AT307" s="38">
        <f t="shared" si="195"/>
        <v>0</v>
      </c>
      <c r="AU307" s="38"/>
      <c r="AV307" s="38">
        <f t="shared" si="196"/>
        <v>0</v>
      </c>
      <c r="AW307" s="38">
        <f t="shared" si="197"/>
        <v>1</v>
      </c>
      <c r="AX307" s="38">
        <f t="shared" si="198"/>
        <v>1</v>
      </c>
      <c r="AY307" s="38">
        <f t="shared" si="199"/>
        <v>1</v>
      </c>
      <c r="AZ307" s="38">
        <f t="shared" si="200"/>
        <v>1</v>
      </c>
      <c r="BA307" s="38">
        <f t="shared" si="201"/>
        <v>1</v>
      </c>
      <c r="BB307" s="38">
        <f t="shared" si="202"/>
        <v>0</v>
      </c>
      <c r="BC307" s="38">
        <f t="shared" si="203"/>
        <v>0</v>
      </c>
      <c r="BD307" s="38">
        <f t="shared" si="204"/>
        <v>5</v>
      </c>
      <c r="BE307" s="38"/>
      <c r="BF307" s="38"/>
      <c r="BG307" s="39">
        <f t="shared" si="205"/>
        <v>1.1328173374613002</v>
      </c>
      <c r="BH307" s="39">
        <f t="shared" si="206"/>
        <v>0.8233136436888099</v>
      </c>
      <c r="BI307" s="39">
        <f t="shared" si="207"/>
        <v>0.9073663227654032</v>
      </c>
      <c r="BJ307" s="38"/>
      <c r="BK307" s="38"/>
      <c r="BL307" s="38"/>
      <c r="BM307" s="38">
        <f t="shared" si="208"/>
        <v>-4</v>
      </c>
      <c r="BN307" s="38">
        <f t="shared" si="209"/>
        <v>25</v>
      </c>
      <c r="BO307" s="38">
        <f t="shared" si="210"/>
        <v>2</v>
      </c>
      <c r="BP307" s="38">
        <f t="shared" si="211"/>
        <v>0</v>
      </c>
      <c r="BQ307" s="38">
        <f t="shared" si="212"/>
        <v>1</v>
      </c>
      <c r="BR307" s="38">
        <f t="shared" si="213"/>
        <v>0</v>
      </c>
      <c r="BS307" s="38">
        <f t="shared" si="214"/>
        <v>0</v>
      </c>
      <c r="BT307" s="38">
        <f t="shared" si="215"/>
        <v>0</v>
      </c>
      <c r="BU307" s="38">
        <f t="shared" si="216"/>
        <v>5</v>
      </c>
      <c r="BV307" s="40">
        <f t="shared" si="217"/>
        <v>7.5</v>
      </c>
      <c r="BW307" s="40">
        <f t="shared" si="218"/>
        <v>12.5</v>
      </c>
      <c r="BX307" s="40">
        <f t="shared" si="219"/>
        <v>30</v>
      </c>
      <c r="BY307" s="38">
        <f t="shared" si="220"/>
        <v>79</v>
      </c>
      <c r="BZ307" s="37"/>
      <c r="CA307" s="37"/>
      <c r="CB307" s="37" t="s">
        <v>620</v>
      </c>
      <c r="CC307" s="37" t="s">
        <v>620</v>
      </c>
      <c r="CD307" s="37" t="s">
        <v>620</v>
      </c>
      <c r="CE307" s="37"/>
      <c r="CF307" s="37"/>
      <c r="CG307" s="37"/>
      <c r="CH307" s="37">
        <f t="shared" si="221"/>
        <v>1</v>
      </c>
      <c r="CI307" s="38">
        <f t="shared" si="222"/>
        <v>1</v>
      </c>
      <c r="CJ307" s="38">
        <f t="shared" si="223"/>
        <v>19.9</v>
      </c>
      <c r="CR307" s="38">
        <f t="shared" si="224"/>
        <v>0.9175399394331539</v>
      </c>
      <c r="CS307" s="39">
        <f t="shared" si="225"/>
        <v>0.01017361666775074</v>
      </c>
    </row>
    <row r="308" spans="1:97" ht="12.75">
      <c r="A308" s="4" t="s">
        <v>220</v>
      </c>
      <c r="B308" s="4" t="s">
        <v>2</v>
      </c>
      <c r="C308" s="5" t="s">
        <v>277</v>
      </c>
      <c r="D308" s="4"/>
      <c r="E308" s="4" t="s">
        <v>8</v>
      </c>
      <c r="F308" s="4" t="s">
        <v>278</v>
      </c>
      <c r="G308">
        <v>6.3</v>
      </c>
      <c r="K308">
        <v>5.3</v>
      </c>
      <c r="L308">
        <v>0.8</v>
      </c>
      <c r="M308">
        <v>4.9</v>
      </c>
      <c r="N308">
        <v>5.6</v>
      </c>
      <c r="O308">
        <v>10.5</v>
      </c>
      <c r="P308">
        <v>10</v>
      </c>
      <c r="Q308">
        <v>13.3</v>
      </c>
      <c r="R308">
        <v>12.5</v>
      </c>
      <c r="S308">
        <v>13.4</v>
      </c>
      <c r="T308">
        <v>18.2</v>
      </c>
      <c r="U308">
        <v>13.1</v>
      </c>
      <c r="V308">
        <v>14.9</v>
      </c>
      <c r="W308">
        <v>16.9</v>
      </c>
      <c r="X308">
        <v>18.7</v>
      </c>
      <c r="Y308">
        <v>20.7</v>
      </c>
      <c r="Z308">
        <v>21.1</v>
      </c>
      <c r="AA308">
        <v>16.8</v>
      </c>
      <c r="AC308" s="38">
        <f t="shared" si="181"/>
        <v>3</v>
      </c>
      <c r="AD308" s="38">
        <f t="shared" si="182"/>
        <v>12.74705882352941</v>
      </c>
      <c r="AE308" s="38"/>
      <c r="AF308" s="38">
        <f t="shared" si="183"/>
        <v>10</v>
      </c>
      <c r="AG308" s="38">
        <f t="shared" si="184"/>
        <v>10</v>
      </c>
      <c r="AH308" s="38">
        <f t="shared" si="185"/>
        <v>0</v>
      </c>
      <c r="AI308" s="38">
        <f t="shared" si="186"/>
        <v>20</v>
      </c>
      <c r="AJ308" s="38"/>
      <c r="AK308" s="38">
        <f t="shared" si="187"/>
        <v>1</v>
      </c>
      <c r="AL308" s="38">
        <f t="shared" si="188"/>
        <v>1</v>
      </c>
      <c r="AM308" s="38">
        <f t="shared" si="189"/>
        <v>0</v>
      </c>
      <c r="AN308" s="38">
        <f t="shared" si="190"/>
        <v>2</v>
      </c>
      <c r="AO308" s="38"/>
      <c r="AP308" s="38">
        <f t="shared" si="191"/>
        <v>0</v>
      </c>
      <c r="AQ308" s="38">
        <f t="shared" si="192"/>
        <v>1</v>
      </c>
      <c r="AR308" s="38">
        <f t="shared" si="193"/>
        <v>0</v>
      </c>
      <c r="AS308" s="38">
        <f t="shared" si="194"/>
        <v>0</v>
      </c>
      <c r="AT308" s="38">
        <f t="shared" si="195"/>
        <v>0</v>
      </c>
      <c r="AU308" s="38"/>
      <c r="AV308" s="38">
        <f t="shared" si="196"/>
        <v>0</v>
      </c>
      <c r="AW308" s="38">
        <f t="shared" si="197"/>
        <v>1</v>
      </c>
      <c r="AX308" s="38">
        <f t="shared" si="198"/>
        <v>1</v>
      </c>
      <c r="AY308" s="38">
        <f t="shared" si="199"/>
        <v>1</v>
      </c>
      <c r="AZ308" s="38">
        <f t="shared" si="200"/>
        <v>1</v>
      </c>
      <c r="BA308" s="38">
        <f t="shared" si="201"/>
        <v>1</v>
      </c>
      <c r="BB308" s="38">
        <f t="shared" si="202"/>
        <v>0</v>
      </c>
      <c r="BC308" s="38">
        <f t="shared" si="203"/>
        <v>0</v>
      </c>
      <c r="BD308" s="38">
        <f t="shared" si="204"/>
        <v>5</v>
      </c>
      <c r="BE308" s="38"/>
      <c r="BF308" s="38"/>
      <c r="BG308" s="39">
        <f t="shared" si="205"/>
        <v>1.0784313725490198</v>
      </c>
      <c r="BH308" s="39">
        <f t="shared" si="206"/>
        <v>0.8460361110586714</v>
      </c>
      <c r="BI308" s="39">
        <f t="shared" si="207"/>
        <v>0.9198022130103142</v>
      </c>
      <c r="BJ308" s="38"/>
      <c r="BK308" s="38"/>
      <c r="BL308" s="38"/>
      <c r="BM308" s="38">
        <f t="shared" si="208"/>
        <v>-6</v>
      </c>
      <c r="BN308" s="38">
        <f t="shared" si="209"/>
        <v>20</v>
      </c>
      <c r="BO308" s="38">
        <f t="shared" si="210"/>
        <v>2</v>
      </c>
      <c r="BP308" s="38">
        <f t="shared" si="211"/>
        <v>0</v>
      </c>
      <c r="BQ308" s="38">
        <f t="shared" si="212"/>
        <v>1</v>
      </c>
      <c r="BR308" s="38">
        <f t="shared" si="213"/>
        <v>0</v>
      </c>
      <c r="BS308" s="38">
        <f t="shared" si="214"/>
        <v>0</v>
      </c>
      <c r="BT308" s="38">
        <f t="shared" si="215"/>
        <v>0</v>
      </c>
      <c r="BU308" s="38">
        <f t="shared" si="216"/>
        <v>5</v>
      </c>
      <c r="BV308" s="40">
        <f t="shared" si="217"/>
        <v>7.5</v>
      </c>
      <c r="BW308" s="40">
        <f t="shared" si="218"/>
        <v>12.5</v>
      </c>
      <c r="BX308" s="40">
        <f t="shared" si="219"/>
        <v>30</v>
      </c>
      <c r="BY308" s="38">
        <f t="shared" si="220"/>
        <v>72</v>
      </c>
      <c r="BZ308" s="37"/>
      <c r="CA308" s="37"/>
      <c r="CB308" s="37"/>
      <c r="CC308" s="37" t="s">
        <v>620</v>
      </c>
      <c r="CD308" s="37" t="s">
        <v>620</v>
      </c>
      <c r="CE308" s="37"/>
      <c r="CF308" s="37"/>
      <c r="CG308" s="37"/>
      <c r="CH308" s="37">
        <f t="shared" si="221"/>
        <v>1</v>
      </c>
      <c r="CI308" s="38">
        <f t="shared" si="222"/>
        <v>1</v>
      </c>
      <c r="CJ308" s="38">
        <f t="shared" si="223"/>
        <v>18.950000000000003</v>
      </c>
      <c r="CR308" s="38">
        <f t="shared" si="224"/>
        <v>0.9118666660692637</v>
      </c>
      <c r="CS308" s="39">
        <f t="shared" si="225"/>
        <v>-0.007935546941050475</v>
      </c>
    </row>
    <row r="309" spans="1:97" ht="12.75">
      <c r="A309" s="4" t="s">
        <v>220</v>
      </c>
      <c r="B309" s="4" t="s">
        <v>2</v>
      </c>
      <c r="C309" s="5" t="s">
        <v>279</v>
      </c>
      <c r="D309" s="4"/>
      <c r="E309" s="4" t="s">
        <v>8</v>
      </c>
      <c r="F309" s="4" t="s">
        <v>280</v>
      </c>
      <c r="G309">
        <v>6.3</v>
      </c>
      <c r="O309">
        <v>11.3</v>
      </c>
      <c r="P309">
        <v>9</v>
      </c>
      <c r="Q309">
        <v>13.8</v>
      </c>
      <c r="R309">
        <v>14.6</v>
      </c>
      <c r="S309">
        <v>13.7</v>
      </c>
      <c r="T309">
        <v>14.3</v>
      </c>
      <c r="U309">
        <v>13.3</v>
      </c>
      <c r="V309">
        <v>14.4</v>
      </c>
      <c r="W309">
        <v>12.7</v>
      </c>
      <c r="X309">
        <v>18.1</v>
      </c>
      <c r="Y309">
        <v>20.2</v>
      </c>
      <c r="Z309">
        <v>19.7</v>
      </c>
      <c r="AA309">
        <v>24.2</v>
      </c>
      <c r="AC309" s="38">
        <f t="shared" si="181"/>
        <v>7</v>
      </c>
      <c r="AD309" s="38">
        <f t="shared" si="182"/>
        <v>15.33076923076923</v>
      </c>
      <c r="AE309" s="38"/>
      <c r="AF309" s="38">
        <f t="shared" si="183"/>
        <v>10</v>
      </c>
      <c r="AG309" s="38">
        <f t="shared" si="184"/>
        <v>10</v>
      </c>
      <c r="AH309" s="38">
        <f t="shared" si="185"/>
        <v>15</v>
      </c>
      <c r="AI309" s="38">
        <f t="shared" si="186"/>
        <v>35</v>
      </c>
      <c r="AJ309" s="38"/>
      <c r="AK309" s="38">
        <f t="shared" si="187"/>
        <v>0</v>
      </c>
      <c r="AL309" s="38">
        <f t="shared" si="188"/>
        <v>0</v>
      </c>
      <c r="AM309" s="38">
        <f t="shared" si="189"/>
        <v>1</v>
      </c>
      <c r="AN309" s="38">
        <f t="shared" si="190"/>
        <v>1</v>
      </c>
      <c r="AO309" s="38"/>
      <c r="AP309" s="38">
        <f t="shared" si="191"/>
        <v>1</v>
      </c>
      <c r="AQ309" s="38">
        <f t="shared" si="192"/>
        <v>1</v>
      </c>
      <c r="AR309" s="38">
        <f t="shared" si="193"/>
        <v>1</v>
      </c>
      <c r="AS309" s="38">
        <f t="shared" si="194"/>
        <v>0</v>
      </c>
      <c r="AT309" s="38">
        <f t="shared" si="195"/>
        <v>0</v>
      </c>
      <c r="AU309" s="38"/>
      <c r="AV309" s="38">
        <f t="shared" si="196"/>
      </c>
      <c r="AW309" s="38">
        <f t="shared" si="197"/>
      </c>
      <c r="AX309" s="38">
        <f t="shared" si="198"/>
        <v>1</v>
      </c>
      <c r="AY309" s="38">
        <f t="shared" si="199"/>
        <v>0</v>
      </c>
      <c r="AZ309" s="38">
        <f t="shared" si="200"/>
        <v>1</v>
      </c>
      <c r="BA309" s="38">
        <f t="shared" si="201"/>
        <v>1</v>
      </c>
      <c r="BB309" s="38">
        <f t="shared" si="202"/>
        <v>1</v>
      </c>
      <c r="BC309" s="38">
        <f t="shared" si="203"/>
        <v>1</v>
      </c>
      <c r="BD309" s="38">
        <f t="shared" si="204"/>
        <v>5</v>
      </c>
      <c r="BE309" s="38"/>
      <c r="BF309" s="38"/>
      <c r="BG309" s="39">
        <f t="shared" si="205"/>
        <v>0.9071428571428569</v>
      </c>
      <c r="BH309" s="39">
        <f t="shared" si="206"/>
        <v>0.7342794538673975</v>
      </c>
      <c r="BI309" s="39">
        <f t="shared" si="207"/>
        <v>0.8569010758934764</v>
      </c>
      <c r="BJ309" s="38"/>
      <c r="BK309" s="38"/>
      <c r="BL309" s="38"/>
      <c r="BM309" s="38">
        <f t="shared" si="208"/>
        <v>-14</v>
      </c>
      <c r="BN309" s="38">
        <f t="shared" si="209"/>
        <v>35</v>
      </c>
      <c r="BO309" s="38">
        <f t="shared" si="210"/>
        <v>1</v>
      </c>
      <c r="BP309" s="38">
        <f t="shared" si="211"/>
        <v>1</v>
      </c>
      <c r="BQ309" s="38">
        <f t="shared" si="212"/>
        <v>1</v>
      </c>
      <c r="BR309" s="38">
        <f t="shared" si="213"/>
        <v>1</v>
      </c>
      <c r="BS309" s="38">
        <f t="shared" si="214"/>
        <v>0</v>
      </c>
      <c r="BT309" s="38">
        <f t="shared" si="215"/>
        <v>0</v>
      </c>
      <c r="BU309" s="38">
        <f t="shared" si="216"/>
        <v>5</v>
      </c>
      <c r="BV309" s="40">
        <f t="shared" si="217"/>
        <v>0</v>
      </c>
      <c r="BW309" s="40">
        <f t="shared" si="218"/>
        <v>10</v>
      </c>
      <c r="BX309" s="40">
        <f t="shared" si="219"/>
        <v>25</v>
      </c>
      <c r="BY309" s="38">
        <f t="shared" si="220"/>
        <v>65</v>
      </c>
      <c r="BZ309" s="37"/>
      <c r="CA309" s="37"/>
      <c r="CB309" s="37"/>
      <c r="CC309" s="37" t="s">
        <v>620</v>
      </c>
      <c r="CD309" s="37" t="s">
        <v>620</v>
      </c>
      <c r="CE309" s="37"/>
      <c r="CF309" s="37"/>
      <c r="CG309" s="37"/>
      <c r="CH309" s="37">
        <f t="shared" si="221"/>
        <v>1</v>
      </c>
      <c r="CI309" s="38">
        <f t="shared" si="222"/>
        <v>1</v>
      </c>
      <c r="CJ309" s="38">
        <f t="shared" si="223"/>
        <v>21.95</v>
      </c>
      <c r="CR309" s="38">
        <f t="shared" si="224"/>
        <v>0.8569010758934764</v>
      </c>
      <c r="CS309" s="39">
        <f t="shared" si="225"/>
        <v>0</v>
      </c>
    </row>
    <row r="310" spans="1:97" ht="12.75">
      <c r="A310" s="4" t="s">
        <v>220</v>
      </c>
      <c r="B310" s="4" t="s">
        <v>2</v>
      </c>
      <c r="C310" s="5" t="s">
        <v>279</v>
      </c>
      <c r="D310" s="4"/>
      <c r="E310" s="4" t="s">
        <v>49</v>
      </c>
      <c r="F310" s="4" t="s">
        <v>280</v>
      </c>
      <c r="G310">
        <v>6.3</v>
      </c>
      <c r="H310">
        <v>14.5</v>
      </c>
      <c r="I310">
        <v>10.7</v>
      </c>
      <c r="J310">
        <v>13.7</v>
      </c>
      <c r="K310">
        <v>16.7</v>
      </c>
      <c r="L310">
        <v>16.2</v>
      </c>
      <c r="M310">
        <v>14.3</v>
      </c>
      <c r="N310">
        <v>14</v>
      </c>
      <c r="O310">
        <v>12.7</v>
      </c>
      <c r="P310">
        <v>10.9</v>
      </c>
      <c r="Q310">
        <v>9.7</v>
      </c>
      <c r="R310">
        <v>11.1</v>
      </c>
      <c r="S310">
        <v>9.9</v>
      </c>
      <c r="T310">
        <v>13.5</v>
      </c>
      <c r="U310">
        <v>13.9</v>
      </c>
      <c r="V310">
        <v>16.7</v>
      </c>
      <c r="W310">
        <v>9.5</v>
      </c>
      <c r="X310">
        <v>16.6</v>
      </c>
      <c r="Y310">
        <v>15.5</v>
      </c>
      <c r="Z310">
        <v>15.5</v>
      </c>
      <c r="AA310">
        <v>21.9</v>
      </c>
      <c r="AC310" s="38">
        <f t="shared" si="181"/>
        <v>0</v>
      </c>
      <c r="AD310" s="38">
        <f t="shared" si="182"/>
        <v>13.875</v>
      </c>
      <c r="AE310" s="38"/>
      <c r="AF310" s="38">
        <f t="shared" si="183"/>
        <v>0</v>
      </c>
      <c r="AG310" s="38">
        <f t="shared" si="184"/>
        <v>0</v>
      </c>
      <c r="AH310" s="38">
        <f t="shared" si="185"/>
        <v>10</v>
      </c>
      <c r="AI310" s="38">
        <f t="shared" si="186"/>
        <v>10</v>
      </c>
      <c r="AJ310" s="38"/>
      <c r="AK310" s="38">
        <f t="shared" si="187"/>
        <v>0</v>
      </c>
      <c r="AL310" s="38">
        <f t="shared" si="188"/>
        <v>0</v>
      </c>
      <c r="AM310" s="38">
        <f t="shared" si="189"/>
        <v>1</v>
      </c>
      <c r="AN310" s="38">
        <f t="shared" si="190"/>
        <v>1</v>
      </c>
      <c r="AO310" s="38"/>
      <c r="AP310" s="38">
        <f t="shared" si="191"/>
        <v>1</v>
      </c>
      <c r="AQ310" s="38">
        <f t="shared" si="192"/>
        <v>1</v>
      </c>
      <c r="AR310" s="38">
        <f t="shared" si="193"/>
        <v>1</v>
      </c>
      <c r="AS310" s="38">
        <f t="shared" si="194"/>
        <v>0</v>
      </c>
      <c r="AT310" s="38">
        <f t="shared" si="195"/>
        <v>0</v>
      </c>
      <c r="AU310" s="38"/>
      <c r="AV310" s="38">
        <f t="shared" si="196"/>
        <v>1</v>
      </c>
      <c r="AW310" s="38">
        <f t="shared" si="197"/>
        <v>0</v>
      </c>
      <c r="AX310" s="38">
        <f t="shared" si="198"/>
        <v>0</v>
      </c>
      <c r="AY310" s="38">
        <f t="shared" si="199"/>
        <v>1</v>
      </c>
      <c r="AZ310" s="38">
        <f t="shared" si="200"/>
        <v>1</v>
      </c>
      <c r="BA310" s="38">
        <f t="shared" si="201"/>
        <v>1</v>
      </c>
      <c r="BB310" s="38">
        <f t="shared" si="202"/>
        <v>1</v>
      </c>
      <c r="BC310" s="38">
        <f t="shared" si="203"/>
        <v>1</v>
      </c>
      <c r="BD310" s="38">
        <f t="shared" si="204"/>
        <v>6</v>
      </c>
      <c r="BE310" s="38"/>
      <c r="BF310" s="38"/>
      <c r="BG310" s="39">
        <f t="shared" si="205"/>
        <v>0.1484962406015038</v>
      </c>
      <c r="BH310" s="39">
        <f t="shared" si="206"/>
        <v>0.08164017291966817</v>
      </c>
      <c r="BI310" s="39">
        <f t="shared" si="207"/>
        <v>0.2857274451635127</v>
      </c>
      <c r="BJ310" s="38"/>
      <c r="BK310" s="38"/>
      <c r="BL310" s="38"/>
      <c r="BM310" s="38">
        <f t="shared" si="208"/>
        <v>0</v>
      </c>
      <c r="BN310" s="38">
        <f t="shared" si="209"/>
        <v>10</v>
      </c>
      <c r="BO310" s="38">
        <f t="shared" si="210"/>
        <v>1</v>
      </c>
      <c r="BP310" s="38">
        <f t="shared" si="211"/>
        <v>1</v>
      </c>
      <c r="BQ310" s="38">
        <f t="shared" si="212"/>
        <v>1</v>
      </c>
      <c r="BR310" s="38">
        <f t="shared" si="213"/>
        <v>1</v>
      </c>
      <c r="BS310" s="38">
        <f t="shared" si="214"/>
        <v>0</v>
      </c>
      <c r="BT310" s="38">
        <f t="shared" si="215"/>
        <v>0</v>
      </c>
      <c r="BU310" s="38">
        <f t="shared" si="216"/>
        <v>6</v>
      </c>
      <c r="BV310" s="40">
        <f t="shared" si="217"/>
        <v>-1</v>
      </c>
      <c r="BW310" s="40">
        <f t="shared" si="218"/>
        <v>0</v>
      </c>
      <c r="BX310" s="40">
        <f t="shared" si="219"/>
        <v>5</v>
      </c>
      <c r="BY310" s="38">
        <f t="shared" si="220"/>
        <v>24</v>
      </c>
      <c r="BZ310" s="37"/>
      <c r="CA310" s="37"/>
      <c r="CB310" s="37"/>
      <c r="CC310" s="37"/>
      <c r="CD310" s="37"/>
      <c r="CE310" s="37"/>
      <c r="CF310" s="37"/>
      <c r="CG310" s="37"/>
      <c r="CH310" s="37">
        <f t="shared" si="221"/>
        <v>1</v>
      </c>
      <c r="CI310" s="38">
        <f t="shared" si="222"/>
        <v>0</v>
      </c>
      <c r="CJ310" s="38">
        <f t="shared" si="223"/>
        <v>18.7</v>
      </c>
      <c r="CR310" s="38">
        <f t="shared" si="224"/>
        <v>0.4056592758982415</v>
      </c>
      <c r="CS310" s="39">
        <f t="shared" si="225"/>
        <v>-10</v>
      </c>
    </row>
    <row r="311" spans="1:97" ht="12.75">
      <c r="A311" s="4" t="s">
        <v>220</v>
      </c>
      <c r="B311" s="4" t="s">
        <v>3</v>
      </c>
      <c r="C311" s="5" t="s">
        <v>552</v>
      </c>
      <c r="D311" s="5" t="s">
        <v>551</v>
      </c>
      <c r="E311" s="4" t="s">
        <v>8</v>
      </c>
      <c r="F311" s="4"/>
      <c r="G311">
        <v>6.3</v>
      </c>
      <c r="M311">
        <v>5.6</v>
      </c>
      <c r="N311">
        <v>5.9</v>
      </c>
      <c r="O311">
        <v>15.9</v>
      </c>
      <c r="P311">
        <v>12.2</v>
      </c>
      <c r="Q311">
        <v>14.7</v>
      </c>
      <c r="R311">
        <v>14.3</v>
      </c>
      <c r="S311">
        <v>13.5</v>
      </c>
      <c r="T311">
        <v>13.6</v>
      </c>
      <c r="U311">
        <v>8.3</v>
      </c>
      <c r="V311">
        <v>12.4</v>
      </c>
      <c r="W311">
        <v>19.5</v>
      </c>
      <c r="X311">
        <v>18.9</v>
      </c>
      <c r="Y311">
        <v>17.4</v>
      </c>
      <c r="Z311">
        <v>17.3</v>
      </c>
      <c r="AA311">
        <v>12.1</v>
      </c>
      <c r="AC311" s="38">
        <f t="shared" si="181"/>
        <v>5</v>
      </c>
      <c r="AD311" s="38">
        <f t="shared" si="182"/>
        <v>13.44</v>
      </c>
      <c r="AE311" s="38"/>
      <c r="AF311" s="38">
        <f t="shared" si="183"/>
        <v>5</v>
      </c>
      <c r="AG311" s="38">
        <f t="shared" si="184"/>
        <v>0</v>
      </c>
      <c r="AH311" s="38">
        <f t="shared" si="185"/>
        <v>0</v>
      </c>
      <c r="AI311" s="38">
        <f t="shared" si="186"/>
        <v>5</v>
      </c>
      <c r="AJ311" s="38"/>
      <c r="AK311" s="38">
        <f t="shared" si="187"/>
        <v>0</v>
      </c>
      <c r="AL311" s="38">
        <f t="shared" si="188"/>
        <v>0</v>
      </c>
      <c r="AM311" s="38">
        <f t="shared" si="189"/>
        <v>0</v>
      </c>
      <c r="AN311" s="38">
        <f t="shared" si="190"/>
        <v>0</v>
      </c>
      <c r="AO311" s="38"/>
      <c r="AP311" s="38">
        <f t="shared" si="191"/>
        <v>0</v>
      </c>
      <c r="AQ311" s="38">
        <f t="shared" si="192"/>
        <v>0</v>
      </c>
      <c r="AR311" s="38">
        <f t="shared" si="193"/>
        <v>0</v>
      </c>
      <c r="AS311" s="38">
        <f t="shared" si="194"/>
        <v>0</v>
      </c>
      <c r="AT311" s="38">
        <f t="shared" si="195"/>
        <v>0</v>
      </c>
      <c r="AU311" s="38"/>
      <c r="AV311" s="38">
        <f t="shared" si="196"/>
      </c>
      <c r="AW311" s="38">
        <f t="shared" si="197"/>
        <v>1</v>
      </c>
      <c r="AX311" s="38">
        <f t="shared" si="198"/>
        <v>1</v>
      </c>
      <c r="AY311" s="38">
        <f t="shared" si="199"/>
        <v>0</v>
      </c>
      <c r="AZ311" s="38">
        <f t="shared" si="200"/>
        <v>1</v>
      </c>
      <c r="BA311" s="38">
        <f t="shared" si="201"/>
        <v>0</v>
      </c>
      <c r="BB311" s="38">
        <f t="shared" si="202"/>
        <v>0</v>
      </c>
      <c r="BC311" s="38">
        <f t="shared" si="203"/>
        <v>0</v>
      </c>
      <c r="BD311" s="38">
        <f t="shared" si="204"/>
        <v>3</v>
      </c>
      <c r="BE311" s="38"/>
      <c r="BF311" s="38"/>
      <c r="BG311" s="39">
        <f t="shared" si="205"/>
        <v>0.5485714285714286</v>
      </c>
      <c r="BH311" s="39">
        <f t="shared" si="206"/>
        <v>0.33085399263602144</v>
      </c>
      <c r="BI311" s="39">
        <f t="shared" si="207"/>
        <v>0.5751990895646667</v>
      </c>
      <c r="BJ311" s="38"/>
      <c r="BK311" s="38"/>
      <c r="BL311" s="38"/>
      <c r="BM311" s="38">
        <f t="shared" si="208"/>
        <v>-10</v>
      </c>
      <c r="BN311" s="38">
        <f t="shared" si="209"/>
        <v>5</v>
      </c>
      <c r="BO311" s="38">
        <f t="shared" si="210"/>
        <v>0</v>
      </c>
      <c r="BP311" s="38">
        <f t="shared" si="211"/>
        <v>0</v>
      </c>
      <c r="BQ311" s="38">
        <f t="shared" si="212"/>
        <v>0</v>
      </c>
      <c r="BR311" s="38">
        <f t="shared" si="213"/>
        <v>0</v>
      </c>
      <c r="BS311" s="38">
        <f t="shared" si="214"/>
        <v>0</v>
      </c>
      <c r="BT311" s="38">
        <f t="shared" si="215"/>
        <v>0</v>
      </c>
      <c r="BU311" s="38">
        <f t="shared" si="216"/>
        <v>3</v>
      </c>
      <c r="BV311" s="40">
        <f t="shared" si="217"/>
        <v>0</v>
      </c>
      <c r="BW311" s="40">
        <f t="shared" si="218"/>
        <v>5</v>
      </c>
      <c r="BX311" s="40">
        <f t="shared" si="219"/>
        <v>10</v>
      </c>
      <c r="BY311" s="38">
        <f t="shared" si="220"/>
        <v>13</v>
      </c>
      <c r="BZ311" s="37"/>
      <c r="CA311" s="37"/>
      <c r="CB311" s="37"/>
      <c r="CC311" s="37"/>
      <c r="CD311" s="37"/>
      <c r="CE311" s="37"/>
      <c r="CF311" s="37"/>
      <c r="CG311" s="37"/>
      <c r="CH311" s="37">
        <f t="shared" si="221"/>
        <v>0</v>
      </c>
      <c r="CI311" s="38">
        <f t="shared" si="222"/>
        <v>0</v>
      </c>
      <c r="CJ311" s="38">
        <f t="shared" si="223"/>
        <v>14.7</v>
      </c>
      <c r="CR311" s="38">
        <f t="shared" si="224"/>
        <v>0.5751990895646667</v>
      </c>
      <c r="CS311" s="39">
        <f t="shared" si="225"/>
        <v>-10</v>
      </c>
    </row>
    <row r="312" spans="1:97" ht="12.75">
      <c r="A312" s="4" t="s">
        <v>220</v>
      </c>
      <c r="B312" s="4" t="s">
        <v>3</v>
      </c>
      <c r="C312" s="5" t="s">
        <v>552</v>
      </c>
      <c r="D312" s="5" t="s">
        <v>551</v>
      </c>
      <c r="E312" s="4" t="s">
        <v>49</v>
      </c>
      <c r="F312" s="4"/>
      <c r="G312">
        <v>6.3</v>
      </c>
      <c r="H312">
        <v>10.9</v>
      </c>
      <c r="I312">
        <v>8.3</v>
      </c>
      <c r="J312">
        <v>15.2</v>
      </c>
      <c r="K312">
        <v>12.3</v>
      </c>
      <c r="L312">
        <v>8.7</v>
      </c>
      <c r="M312">
        <v>11.2</v>
      </c>
      <c r="N312">
        <v>14.4</v>
      </c>
      <c r="O312">
        <v>18.3</v>
      </c>
      <c r="P312">
        <v>10.7</v>
      </c>
      <c r="Q312">
        <v>12.1</v>
      </c>
      <c r="R312">
        <v>15.9</v>
      </c>
      <c r="S312">
        <v>16.8</v>
      </c>
      <c r="T312">
        <v>17.8</v>
      </c>
      <c r="U312">
        <v>13.8</v>
      </c>
      <c r="V312">
        <v>17.3</v>
      </c>
      <c r="W312">
        <v>20.1</v>
      </c>
      <c r="X312">
        <v>15.5</v>
      </c>
      <c r="Y312">
        <v>11</v>
      </c>
      <c r="Z312">
        <v>-4.2</v>
      </c>
      <c r="AA312">
        <v>11</v>
      </c>
      <c r="AC312" s="38">
        <f t="shared" si="181"/>
        <v>0</v>
      </c>
      <c r="AD312" s="38">
        <f t="shared" si="182"/>
        <v>12.855</v>
      </c>
      <c r="AE312" s="38"/>
      <c r="AF312" s="38">
        <f t="shared" si="183"/>
        <v>0</v>
      </c>
      <c r="AG312" s="38">
        <f t="shared" si="184"/>
        <v>0</v>
      </c>
      <c r="AH312" s="38">
        <f t="shared" si="185"/>
        <v>0</v>
      </c>
      <c r="AI312" s="38">
        <f t="shared" si="186"/>
        <v>0</v>
      </c>
      <c r="AJ312" s="38"/>
      <c r="AK312" s="38">
        <f t="shared" si="187"/>
        <v>0</v>
      </c>
      <c r="AL312" s="38">
        <f t="shared" si="188"/>
        <v>0</v>
      </c>
      <c r="AM312" s="38">
        <f t="shared" si="189"/>
        <v>0</v>
      </c>
      <c r="AN312" s="38">
        <f t="shared" si="190"/>
        <v>0</v>
      </c>
      <c r="AO312" s="38"/>
      <c r="AP312" s="38">
        <f t="shared" si="191"/>
        <v>0</v>
      </c>
      <c r="AQ312" s="38">
        <f t="shared" si="192"/>
        <v>0</v>
      </c>
      <c r="AR312" s="38">
        <f t="shared" si="193"/>
        <v>0</v>
      </c>
      <c r="AS312" s="38">
        <f t="shared" si="194"/>
        <v>0</v>
      </c>
      <c r="AT312" s="38">
        <f t="shared" si="195"/>
        <v>0</v>
      </c>
      <c r="AU312" s="38"/>
      <c r="AV312" s="38">
        <f t="shared" si="196"/>
        <v>0</v>
      </c>
      <c r="AW312" s="38">
        <f t="shared" si="197"/>
        <v>1</v>
      </c>
      <c r="AX312" s="38">
        <f t="shared" si="198"/>
        <v>1</v>
      </c>
      <c r="AY312" s="38">
        <f t="shared" si="199"/>
        <v>1</v>
      </c>
      <c r="AZ312" s="38">
        <f t="shared" si="200"/>
        <v>0</v>
      </c>
      <c r="BA312" s="38">
        <f t="shared" si="201"/>
        <v>0</v>
      </c>
      <c r="BB312" s="38">
        <f t="shared" si="202"/>
        <v>0</v>
      </c>
      <c r="BC312" s="38">
        <f t="shared" si="203"/>
        <v>0</v>
      </c>
      <c r="BD312" s="38">
        <f t="shared" si="204"/>
        <v>3</v>
      </c>
      <c r="BE312" s="38"/>
      <c r="BF312" s="38"/>
      <c r="BG312" s="39">
        <f t="shared" si="205"/>
        <v>-0.027293233082706734</v>
      </c>
      <c r="BH312" s="39">
        <f t="shared" si="206"/>
        <v>0.0009622436657659322</v>
      </c>
      <c r="BI312" s="39">
        <f t="shared" si="207"/>
        <v>-0.031020052639638317</v>
      </c>
      <c r="BJ312" s="38"/>
      <c r="BK312" s="38"/>
      <c r="BL312" s="38"/>
      <c r="BM312" s="38">
        <f t="shared" si="208"/>
        <v>0</v>
      </c>
      <c r="BN312" s="38">
        <f t="shared" si="209"/>
        <v>0</v>
      </c>
      <c r="BO312" s="38">
        <f t="shared" si="210"/>
        <v>0</v>
      </c>
      <c r="BP312" s="38">
        <f t="shared" si="211"/>
        <v>0</v>
      </c>
      <c r="BQ312" s="38">
        <f t="shared" si="212"/>
        <v>0</v>
      </c>
      <c r="BR312" s="38">
        <f t="shared" si="213"/>
        <v>0</v>
      </c>
      <c r="BS312" s="38">
        <f t="shared" si="214"/>
        <v>0</v>
      </c>
      <c r="BT312" s="38">
        <f t="shared" si="215"/>
        <v>0</v>
      </c>
      <c r="BU312" s="38">
        <f t="shared" si="216"/>
        <v>3</v>
      </c>
      <c r="BV312" s="40">
        <f t="shared" si="217"/>
        <v>-10</v>
      </c>
      <c r="BW312" s="40">
        <f t="shared" si="218"/>
        <v>0</v>
      </c>
      <c r="BX312" s="40">
        <f t="shared" si="219"/>
        <v>-10</v>
      </c>
      <c r="BY312" s="38">
        <f t="shared" si="220"/>
        <v>-17</v>
      </c>
      <c r="BZ312" s="37"/>
      <c r="CA312" s="37"/>
      <c r="CB312" s="37"/>
      <c r="CC312" s="37"/>
      <c r="CD312" s="37"/>
      <c r="CE312" s="37"/>
      <c r="CF312" s="37"/>
      <c r="CG312" s="37"/>
      <c r="CH312" s="37">
        <f t="shared" si="221"/>
        <v>0</v>
      </c>
      <c r="CI312" s="38">
        <f t="shared" si="222"/>
        <v>0</v>
      </c>
      <c r="CJ312" s="38">
        <f t="shared" si="223"/>
        <v>3.4</v>
      </c>
      <c r="CR312" s="38">
        <f t="shared" si="224"/>
        <v>-0.17495051643954304</v>
      </c>
      <c r="CS312" s="39">
        <f t="shared" si="225"/>
        <v>-10</v>
      </c>
    </row>
    <row r="313" spans="1:97" ht="12.75">
      <c r="A313" s="4" t="s">
        <v>220</v>
      </c>
      <c r="B313" s="4" t="s">
        <v>3</v>
      </c>
      <c r="C313" s="5" t="s">
        <v>552</v>
      </c>
      <c r="D313" s="5" t="s">
        <v>553</v>
      </c>
      <c r="E313" s="4" t="s">
        <v>8</v>
      </c>
      <c r="F313" s="4"/>
      <c r="G313">
        <v>6.3</v>
      </c>
      <c r="M313">
        <v>3.4</v>
      </c>
      <c r="N313">
        <v>9</v>
      </c>
      <c r="O313">
        <v>17.2</v>
      </c>
      <c r="P313">
        <v>12.9</v>
      </c>
      <c r="Q313">
        <v>13.9</v>
      </c>
      <c r="R313">
        <v>15</v>
      </c>
      <c r="S313">
        <v>14</v>
      </c>
      <c r="T313">
        <v>14.9</v>
      </c>
      <c r="U313">
        <v>16.6</v>
      </c>
      <c r="V313">
        <v>11.2</v>
      </c>
      <c r="W313">
        <v>19.7</v>
      </c>
      <c r="X313">
        <v>17.6</v>
      </c>
      <c r="Y313">
        <v>18.9</v>
      </c>
      <c r="Z313">
        <v>17.3</v>
      </c>
      <c r="AA313">
        <v>14.5</v>
      </c>
      <c r="AC313" s="38">
        <f t="shared" si="181"/>
        <v>5</v>
      </c>
      <c r="AD313" s="38">
        <f t="shared" si="182"/>
        <v>14.406666666666666</v>
      </c>
      <c r="AE313" s="38"/>
      <c r="AF313" s="38">
        <f t="shared" si="183"/>
        <v>5</v>
      </c>
      <c r="AG313" s="38">
        <f t="shared" si="184"/>
        <v>0</v>
      </c>
      <c r="AH313" s="38">
        <f t="shared" si="185"/>
        <v>0</v>
      </c>
      <c r="AI313" s="38">
        <f t="shared" si="186"/>
        <v>5</v>
      </c>
      <c r="AJ313" s="38"/>
      <c r="AK313" s="38">
        <f t="shared" si="187"/>
        <v>0</v>
      </c>
      <c r="AL313" s="38">
        <f t="shared" si="188"/>
        <v>0</v>
      </c>
      <c r="AM313" s="38">
        <f t="shared" si="189"/>
        <v>0</v>
      </c>
      <c r="AN313" s="38">
        <f t="shared" si="190"/>
        <v>0</v>
      </c>
      <c r="AO313" s="38"/>
      <c r="AP313" s="38">
        <f t="shared" si="191"/>
        <v>0</v>
      </c>
      <c r="AQ313" s="38">
        <f t="shared" si="192"/>
        <v>0</v>
      </c>
      <c r="AR313" s="38">
        <f t="shared" si="193"/>
        <v>0</v>
      </c>
      <c r="AS313" s="38">
        <f t="shared" si="194"/>
        <v>0</v>
      </c>
      <c r="AT313" s="38">
        <f t="shared" si="195"/>
        <v>0</v>
      </c>
      <c r="AU313" s="38"/>
      <c r="AV313" s="38">
        <f t="shared" si="196"/>
      </c>
      <c r="AW313" s="38">
        <f t="shared" si="197"/>
        <v>1</v>
      </c>
      <c r="AX313" s="38">
        <f t="shared" si="198"/>
        <v>1</v>
      </c>
      <c r="AY313" s="38">
        <f t="shared" si="199"/>
        <v>1</v>
      </c>
      <c r="AZ313" s="38">
        <f t="shared" si="200"/>
        <v>1</v>
      </c>
      <c r="BA313" s="38">
        <f t="shared" si="201"/>
        <v>0</v>
      </c>
      <c r="BB313" s="38">
        <f t="shared" si="202"/>
        <v>0</v>
      </c>
      <c r="BC313" s="38">
        <f t="shared" si="203"/>
        <v>0</v>
      </c>
      <c r="BD313" s="38">
        <f t="shared" si="204"/>
        <v>4</v>
      </c>
      <c r="BE313" s="38"/>
      <c r="BF313" s="38"/>
      <c r="BG313" s="39">
        <f t="shared" si="205"/>
        <v>0.5971428571428572</v>
      </c>
      <c r="BH313" s="39">
        <f t="shared" si="206"/>
        <v>0.41028378564540574</v>
      </c>
      <c r="BI313" s="39">
        <f t="shared" si="207"/>
        <v>0.6405339847700555</v>
      </c>
      <c r="BJ313" s="38"/>
      <c r="BK313" s="38"/>
      <c r="BL313" s="38"/>
      <c r="BM313" s="38">
        <f t="shared" si="208"/>
        <v>-10</v>
      </c>
      <c r="BN313" s="38">
        <f t="shared" si="209"/>
        <v>5</v>
      </c>
      <c r="BO313" s="38">
        <f t="shared" si="210"/>
        <v>0</v>
      </c>
      <c r="BP313" s="38">
        <f t="shared" si="211"/>
        <v>0</v>
      </c>
      <c r="BQ313" s="38">
        <f t="shared" si="212"/>
        <v>0</v>
      </c>
      <c r="BR313" s="38">
        <f t="shared" si="213"/>
        <v>0</v>
      </c>
      <c r="BS313" s="38">
        <f t="shared" si="214"/>
        <v>0</v>
      </c>
      <c r="BT313" s="38">
        <f t="shared" si="215"/>
        <v>0</v>
      </c>
      <c r="BU313" s="38">
        <f t="shared" si="216"/>
        <v>4</v>
      </c>
      <c r="BV313" s="40">
        <f t="shared" si="217"/>
        <v>0</v>
      </c>
      <c r="BW313" s="40">
        <f t="shared" si="218"/>
        <v>5</v>
      </c>
      <c r="BX313" s="40">
        <f t="shared" si="219"/>
        <v>10</v>
      </c>
      <c r="BY313" s="38">
        <f t="shared" si="220"/>
        <v>14</v>
      </c>
      <c r="BZ313" s="37"/>
      <c r="CA313" s="37"/>
      <c r="CB313" s="37"/>
      <c r="CC313" s="37"/>
      <c r="CD313" s="37"/>
      <c r="CE313" s="37"/>
      <c r="CF313" s="37"/>
      <c r="CG313" s="37"/>
      <c r="CH313" s="37">
        <f t="shared" si="221"/>
        <v>0</v>
      </c>
      <c r="CI313" s="38">
        <f t="shared" si="222"/>
        <v>0</v>
      </c>
      <c r="CJ313" s="38">
        <f t="shared" si="223"/>
        <v>15.9</v>
      </c>
      <c r="CR313" s="38">
        <f t="shared" si="224"/>
        <v>0.6405339847700555</v>
      </c>
      <c r="CS313" s="39">
        <f t="shared" si="225"/>
        <v>-10</v>
      </c>
    </row>
    <row r="314" spans="1:97" ht="12.75">
      <c r="A314" s="4" t="s">
        <v>220</v>
      </c>
      <c r="B314" s="4" t="s">
        <v>3</v>
      </c>
      <c r="C314" s="5" t="s">
        <v>552</v>
      </c>
      <c r="D314" s="5" t="s">
        <v>553</v>
      </c>
      <c r="E314" s="4" t="s">
        <v>49</v>
      </c>
      <c r="F314" s="4"/>
      <c r="G314">
        <v>6.3</v>
      </c>
      <c r="H314">
        <v>15.1</v>
      </c>
      <c r="I314">
        <v>5.3</v>
      </c>
      <c r="J314">
        <v>11.7</v>
      </c>
      <c r="K314">
        <v>12.9</v>
      </c>
      <c r="L314">
        <v>8.7</v>
      </c>
      <c r="M314">
        <v>9.7</v>
      </c>
      <c r="N314">
        <v>16</v>
      </c>
      <c r="O314">
        <v>15.4</v>
      </c>
      <c r="P314">
        <v>10.2</v>
      </c>
      <c r="Q314">
        <v>12.8</v>
      </c>
      <c r="R314">
        <v>13.8</v>
      </c>
      <c r="S314">
        <v>16.7</v>
      </c>
      <c r="T314">
        <v>19.9</v>
      </c>
      <c r="U314">
        <v>13.7</v>
      </c>
      <c r="V314">
        <v>17.7</v>
      </c>
      <c r="W314">
        <v>18.7</v>
      </c>
      <c r="X314">
        <v>16.3</v>
      </c>
      <c r="Y314">
        <v>12.3</v>
      </c>
      <c r="Z314">
        <v>-4.1</v>
      </c>
      <c r="AA314">
        <v>11</v>
      </c>
      <c r="AC314" s="38">
        <f t="shared" si="181"/>
        <v>0</v>
      </c>
      <c r="AD314" s="38">
        <f t="shared" si="182"/>
        <v>12.69</v>
      </c>
      <c r="AE314" s="38"/>
      <c r="AF314" s="38">
        <f t="shared" si="183"/>
        <v>0</v>
      </c>
      <c r="AG314" s="38">
        <f t="shared" si="184"/>
        <v>0</v>
      </c>
      <c r="AH314" s="38">
        <f t="shared" si="185"/>
        <v>0</v>
      </c>
      <c r="AI314" s="38">
        <f t="shared" si="186"/>
        <v>0</v>
      </c>
      <c r="AJ314" s="38"/>
      <c r="AK314" s="38">
        <f t="shared" si="187"/>
        <v>0</v>
      </c>
      <c r="AL314" s="38">
        <f t="shared" si="188"/>
        <v>0</v>
      </c>
      <c r="AM314" s="38">
        <f t="shared" si="189"/>
        <v>0</v>
      </c>
      <c r="AN314" s="38">
        <f t="shared" si="190"/>
        <v>0</v>
      </c>
      <c r="AO314" s="38"/>
      <c r="AP314" s="38">
        <f t="shared" si="191"/>
        <v>0</v>
      </c>
      <c r="AQ314" s="38">
        <f t="shared" si="192"/>
        <v>0</v>
      </c>
      <c r="AR314" s="38">
        <f t="shared" si="193"/>
        <v>0</v>
      </c>
      <c r="AS314" s="38">
        <f t="shared" si="194"/>
        <v>0</v>
      </c>
      <c r="AT314" s="38">
        <f t="shared" si="195"/>
        <v>0</v>
      </c>
      <c r="AU314" s="38"/>
      <c r="AV314" s="38">
        <f t="shared" si="196"/>
        <v>1</v>
      </c>
      <c r="AW314" s="38">
        <f t="shared" si="197"/>
        <v>1</v>
      </c>
      <c r="AX314" s="38">
        <f t="shared" si="198"/>
        <v>1</v>
      </c>
      <c r="AY314" s="38">
        <f t="shared" si="199"/>
        <v>1</v>
      </c>
      <c r="AZ314" s="38">
        <f t="shared" si="200"/>
        <v>0</v>
      </c>
      <c r="BA314" s="38">
        <f t="shared" si="201"/>
        <v>0</v>
      </c>
      <c r="BB314" s="38">
        <f t="shared" si="202"/>
        <v>0</v>
      </c>
      <c r="BC314" s="38">
        <f t="shared" si="203"/>
        <v>0</v>
      </c>
      <c r="BD314" s="38">
        <f t="shared" si="204"/>
        <v>4</v>
      </c>
      <c r="BE314" s="38"/>
      <c r="BF314" s="38"/>
      <c r="BG314" s="39">
        <f t="shared" si="205"/>
        <v>0.018345864661654134</v>
      </c>
      <c r="BH314" s="39">
        <f t="shared" si="206"/>
        <v>0.00041425204030401803</v>
      </c>
      <c r="BI314" s="39">
        <f t="shared" si="207"/>
        <v>0.02035318255959048</v>
      </c>
      <c r="BJ314" s="38"/>
      <c r="BK314" s="38"/>
      <c r="BL314" s="38"/>
      <c r="BM314" s="38">
        <f t="shared" si="208"/>
        <v>0</v>
      </c>
      <c r="BN314" s="38">
        <f t="shared" si="209"/>
        <v>0</v>
      </c>
      <c r="BO314" s="38">
        <f t="shared" si="210"/>
        <v>0</v>
      </c>
      <c r="BP314" s="38">
        <f t="shared" si="211"/>
        <v>0</v>
      </c>
      <c r="BQ314" s="38">
        <f t="shared" si="212"/>
        <v>0</v>
      </c>
      <c r="BR314" s="38">
        <f t="shared" si="213"/>
        <v>0</v>
      </c>
      <c r="BS314" s="38">
        <f t="shared" si="214"/>
        <v>0</v>
      </c>
      <c r="BT314" s="38">
        <f t="shared" si="215"/>
        <v>0</v>
      </c>
      <c r="BU314" s="38">
        <f t="shared" si="216"/>
        <v>4</v>
      </c>
      <c r="BV314" s="40">
        <f t="shared" si="217"/>
        <v>-1</v>
      </c>
      <c r="BW314" s="40">
        <f t="shared" si="218"/>
        <v>0</v>
      </c>
      <c r="BX314" s="40">
        <f t="shared" si="219"/>
        <v>0</v>
      </c>
      <c r="BY314" s="38">
        <f t="shared" si="220"/>
        <v>3</v>
      </c>
      <c r="BZ314" s="37"/>
      <c r="CA314" s="37"/>
      <c r="CB314" s="37"/>
      <c r="CC314" s="37"/>
      <c r="CD314" s="37"/>
      <c r="CE314" s="37"/>
      <c r="CF314" s="37"/>
      <c r="CG314" s="37"/>
      <c r="CH314" s="37">
        <f t="shared" si="221"/>
        <v>0</v>
      </c>
      <c r="CI314" s="38">
        <f t="shared" si="222"/>
        <v>0</v>
      </c>
      <c r="CJ314" s="38">
        <f t="shared" si="223"/>
        <v>3.45</v>
      </c>
      <c r="CR314" s="38">
        <f t="shared" si="224"/>
        <v>-0.11251222904789207</v>
      </c>
      <c r="CS314" s="39">
        <f t="shared" si="225"/>
        <v>-10</v>
      </c>
    </row>
    <row r="315" spans="1:97" ht="12.75">
      <c r="A315" s="4" t="s">
        <v>220</v>
      </c>
      <c r="B315" s="4" t="s">
        <v>3</v>
      </c>
      <c r="C315" s="5" t="s">
        <v>556</v>
      </c>
      <c r="D315" s="7" t="s">
        <v>554</v>
      </c>
      <c r="E315" s="4" t="s">
        <v>8</v>
      </c>
      <c r="F315" s="4"/>
      <c r="G315">
        <v>6.3</v>
      </c>
      <c r="J315">
        <v>2.7</v>
      </c>
      <c r="K315">
        <v>5.4</v>
      </c>
      <c r="L315">
        <v>7.1</v>
      </c>
      <c r="M315">
        <v>8</v>
      </c>
      <c r="N315">
        <v>10.6</v>
      </c>
      <c r="O315">
        <v>13.4</v>
      </c>
      <c r="P315">
        <v>13.4</v>
      </c>
      <c r="Q315">
        <v>9.8</v>
      </c>
      <c r="R315">
        <v>11.7</v>
      </c>
      <c r="S315">
        <v>13.2</v>
      </c>
      <c r="T315">
        <v>16.1</v>
      </c>
      <c r="U315">
        <v>15.9</v>
      </c>
      <c r="V315">
        <v>17.1</v>
      </c>
      <c r="W315">
        <v>14.4</v>
      </c>
      <c r="X315">
        <v>12.9</v>
      </c>
      <c r="Y315">
        <v>15.5</v>
      </c>
      <c r="Z315">
        <v>16.9</v>
      </c>
      <c r="AA315">
        <v>18.4</v>
      </c>
      <c r="AC315" s="38">
        <f t="shared" si="181"/>
        <v>2</v>
      </c>
      <c r="AD315" s="38">
        <f t="shared" si="182"/>
        <v>12.361111111111112</v>
      </c>
      <c r="AE315" s="38"/>
      <c r="AF315" s="38">
        <f t="shared" si="183"/>
        <v>0</v>
      </c>
      <c r="AG315" s="38">
        <f t="shared" si="184"/>
        <v>0</v>
      </c>
      <c r="AH315" s="38">
        <f t="shared" si="185"/>
        <v>5</v>
      </c>
      <c r="AI315" s="38">
        <f t="shared" si="186"/>
        <v>5</v>
      </c>
      <c r="AJ315" s="38"/>
      <c r="AK315" s="38">
        <f t="shared" si="187"/>
        <v>0</v>
      </c>
      <c r="AL315" s="38">
        <f t="shared" si="188"/>
        <v>0</v>
      </c>
      <c r="AM315" s="38">
        <f t="shared" si="189"/>
        <v>0</v>
      </c>
      <c r="AN315" s="38">
        <f t="shared" si="190"/>
        <v>0</v>
      </c>
      <c r="AO315" s="38"/>
      <c r="AP315" s="38">
        <f t="shared" si="191"/>
        <v>1</v>
      </c>
      <c r="AQ315" s="38">
        <f t="shared" si="192"/>
        <v>0</v>
      </c>
      <c r="AR315" s="38">
        <f t="shared" si="193"/>
        <v>1</v>
      </c>
      <c r="AS315" s="38">
        <f t="shared" si="194"/>
        <v>0</v>
      </c>
      <c r="AT315" s="38">
        <f t="shared" si="195"/>
        <v>0</v>
      </c>
      <c r="AU315" s="38"/>
      <c r="AV315" s="38">
        <f t="shared" si="196"/>
        <v>1</v>
      </c>
      <c r="AW315" s="38">
        <f t="shared" si="197"/>
        <v>1</v>
      </c>
      <c r="AX315" s="38">
        <f t="shared" si="198"/>
        <v>1</v>
      </c>
      <c r="AY315" s="38">
        <f t="shared" si="199"/>
        <v>1</v>
      </c>
      <c r="AZ315" s="38">
        <f t="shared" si="200"/>
        <v>0</v>
      </c>
      <c r="BA315" s="38">
        <f t="shared" si="201"/>
        <v>1</v>
      </c>
      <c r="BB315" s="38">
        <f t="shared" si="202"/>
        <v>1</v>
      </c>
      <c r="BC315" s="38">
        <f t="shared" si="203"/>
        <v>1</v>
      </c>
      <c r="BD315" s="38">
        <f t="shared" si="204"/>
        <v>7</v>
      </c>
      <c r="BE315" s="38"/>
      <c r="BF315" s="38"/>
      <c r="BG315" s="39">
        <f t="shared" si="205"/>
        <v>0.7177502579979358</v>
      </c>
      <c r="BH315" s="39">
        <f t="shared" si="206"/>
        <v>0.7756712585505536</v>
      </c>
      <c r="BI315" s="39">
        <f t="shared" si="207"/>
        <v>0.8807220098024993</v>
      </c>
      <c r="BJ315" s="38"/>
      <c r="BK315" s="38"/>
      <c r="BL315" s="38"/>
      <c r="BM315" s="38">
        <f t="shared" si="208"/>
        <v>-4</v>
      </c>
      <c r="BN315" s="38">
        <f t="shared" si="209"/>
        <v>5</v>
      </c>
      <c r="BO315" s="38">
        <f t="shared" si="210"/>
        <v>0</v>
      </c>
      <c r="BP315" s="38">
        <f t="shared" si="211"/>
        <v>1</v>
      </c>
      <c r="BQ315" s="38">
        <f t="shared" si="212"/>
        <v>0</v>
      </c>
      <c r="BR315" s="38">
        <f t="shared" si="213"/>
        <v>1</v>
      </c>
      <c r="BS315" s="38">
        <f t="shared" si="214"/>
        <v>0</v>
      </c>
      <c r="BT315" s="38">
        <f t="shared" si="215"/>
        <v>0</v>
      </c>
      <c r="BU315" s="38">
        <f t="shared" si="216"/>
        <v>7</v>
      </c>
      <c r="BV315" s="40">
        <f t="shared" si="217"/>
        <v>2.5</v>
      </c>
      <c r="BW315" s="40">
        <f t="shared" si="218"/>
        <v>10</v>
      </c>
      <c r="BX315" s="40">
        <f t="shared" si="219"/>
        <v>25</v>
      </c>
      <c r="BY315" s="38">
        <f t="shared" si="220"/>
        <v>47.5</v>
      </c>
      <c r="BZ315" s="37"/>
      <c r="CA315" s="37"/>
      <c r="CB315" s="37"/>
      <c r="CC315" s="37"/>
      <c r="CD315" s="37" t="s">
        <v>620</v>
      </c>
      <c r="CE315" s="37"/>
      <c r="CF315" s="37"/>
      <c r="CG315" s="37"/>
      <c r="CH315" s="37">
        <f t="shared" si="221"/>
        <v>1</v>
      </c>
      <c r="CI315" s="38">
        <f t="shared" si="222"/>
        <v>1</v>
      </c>
      <c r="CJ315" s="38">
        <f t="shared" si="223"/>
        <v>17.65</v>
      </c>
      <c r="CR315" s="38">
        <f t="shared" si="224"/>
        <v>0.836691135497872</v>
      </c>
      <c r="CS315" s="39">
        <f t="shared" si="225"/>
        <v>-0.044030874304627265</v>
      </c>
    </row>
    <row r="316" spans="1:97" ht="12.75">
      <c r="A316" s="4" t="s">
        <v>220</v>
      </c>
      <c r="B316" s="4" t="s">
        <v>3</v>
      </c>
      <c r="C316" s="5" t="s">
        <v>556</v>
      </c>
      <c r="D316" s="7" t="s">
        <v>554</v>
      </c>
      <c r="E316" s="4" t="s">
        <v>49</v>
      </c>
      <c r="F316" s="4"/>
      <c r="G316">
        <v>6.3</v>
      </c>
      <c r="H316">
        <v>14.1</v>
      </c>
      <c r="I316">
        <v>13.4</v>
      </c>
      <c r="J316">
        <v>14.9</v>
      </c>
      <c r="K316">
        <v>8.3</v>
      </c>
      <c r="L316">
        <v>9.1</v>
      </c>
      <c r="M316">
        <v>8.3</v>
      </c>
      <c r="N316">
        <v>9.3</v>
      </c>
      <c r="O316">
        <v>13.9</v>
      </c>
      <c r="P316">
        <v>16.6</v>
      </c>
      <c r="Q316">
        <v>17.3</v>
      </c>
      <c r="R316">
        <v>13.2</v>
      </c>
      <c r="S316">
        <v>14.3</v>
      </c>
      <c r="T316">
        <v>4.2</v>
      </c>
      <c r="U316">
        <v>12.9</v>
      </c>
      <c r="V316">
        <v>17.4</v>
      </c>
      <c r="W316">
        <v>12.9</v>
      </c>
      <c r="X316">
        <v>14.2</v>
      </c>
      <c r="Y316">
        <v>16.5</v>
      </c>
      <c r="Z316">
        <v>19.3</v>
      </c>
      <c r="AA316">
        <v>16.1</v>
      </c>
      <c r="AC316" s="38">
        <f t="shared" si="181"/>
        <v>0</v>
      </c>
      <c r="AD316" s="38">
        <f t="shared" si="182"/>
        <v>13.310000000000002</v>
      </c>
      <c r="AE316" s="38"/>
      <c r="AF316" s="38">
        <f t="shared" si="183"/>
        <v>0</v>
      </c>
      <c r="AG316" s="38">
        <f t="shared" si="184"/>
        <v>5</v>
      </c>
      <c r="AH316" s="38">
        <f t="shared" si="185"/>
        <v>0</v>
      </c>
      <c r="AI316" s="38">
        <f t="shared" si="186"/>
        <v>5</v>
      </c>
      <c r="AJ316" s="38"/>
      <c r="AK316" s="38">
        <f t="shared" si="187"/>
        <v>0</v>
      </c>
      <c r="AL316" s="38">
        <f t="shared" si="188"/>
        <v>0</v>
      </c>
      <c r="AM316" s="38">
        <f t="shared" si="189"/>
        <v>0</v>
      </c>
      <c r="AN316" s="38">
        <f t="shared" si="190"/>
        <v>0</v>
      </c>
      <c r="AO316" s="38"/>
      <c r="AP316" s="38">
        <f t="shared" si="191"/>
        <v>0</v>
      </c>
      <c r="AQ316" s="38">
        <f t="shared" si="192"/>
        <v>0</v>
      </c>
      <c r="AR316" s="38">
        <f t="shared" si="193"/>
        <v>0</v>
      </c>
      <c r="AS316" s="38">
        <f t="shared" si="194"/>
        <v>0</v>
      </c>
      <c r="AT316" s="38">
        <f t="shared" si="195"/>
        <v>0</v>
      </c>
      <c r="AU316" s="38"/>
      <c r="AV316" s="38">
        <f t="shared" si="196"/>
        <v>0</v>
      </c>
      <c r="AW316" s="38">
        <f t="shared" si="197"/>
        <v>1</v>
      </c>
      <c r="AX316" s="38">
        <f t="shared" si="198"/>
        <v>0</v>
      </c>
      <c r="AY316" s="38">
        <f t="shared" si="199"/>
        <v>0</v>
      </c>
      <c r="AZ316" s="38">
        <f t="shared" si="200"/>
        <v>1</v>
      </c>
      <c r="BA316" s="38">
        <f t="shared" si="201"/>
        <v>1</v>
      </c>
      <c r="BB316" s="38">
        <f t="shared" si="202"/>
        <v>0</v>
      </c>
      <c r="BC316" s="38">
        <f t="shared" si="203"/>
        <v>0</v>
      </c>
      <c r="BD316" s="38">
        <f t="shared" si="204"/>
        <v>3</v>
      </c>
      <c r="BE316" s="38"/>
      <c r="BF316" s="38"/>
      <c r="BG316" s="39">
        <f t="shared" si="205"/>
        <v>0.24691729323308273</v>
      </c>
      <c r="BH316" s="39">
        <f t="shared" si="206"/>
        <v>0.1501967842573931</v>
      </c>
      <c r="BI316" s="39">
        <f t="shared" si="207"/>
        <v>0.38755229873836783</v>
      </c>
      <c r="BJ316" s="38"/>
      <c r="BK316" s="38"/>
      <c r="BL316" s="38"/>
      <c r="BM316" s="38">
        <f t="shared" si="208"/>
        <v>0</v>
      </c>
      <c r="BN316" s="38">
        <f t="shared" si="209"/>
        <v>5</v>
      </c>
      <c r="BO316" s="38">
        <f t="shared" si="210"/>
        <v>0</v>
      </c>
      <c r="BP316" s="38">
        <f t="shared" si="211"/>
        <v>0</v>
      </c>
      <c r="BQ316" s="38">
        <f t="shared" si="212"/>
        <v>0</v>
      </c>
      <c r="BR316" s="38">
        <f t="shared" si="213"/>
        <v>0</v>
      </c>
      <c r="BS316" s="38">
        <f t="shared" si="214"/>
        <v>0</v>
      </c>
      <c r="BT316" s="38">
        <f t="shared" si="215"/>
        <v>0</v>
      </c>
      <c r="BU316" s="38">
        <f t="shared" si="216"/>
        <v>3</v>
      </c>
      <c r="BV316" s="40">
        <f t="shared" si="217"/>
        <v>-1</v>
      </c>
      <c r="BW316" s="40">
        <f t="shared" si="218"/>
        <v>0</v>
      </c>
      <c r="BX316" s="40">
        <f t="shared" si="219"/>
        <v>5</v>
      </c>
      <c r="BY316" s="38">
        <f t="shared" si="220"/>
        <v>12</v>
      </c>
      <c r="BZ316" s="37"/>
      <c r="CA316" s="37"/>
      <c r="CB316" s="37"/>
      <c r="CC316" s="37"/>
      <c r="CD316" s="37"/>
      <c r="CE316" s="37"/>
      <c r="CF316" s="37"/>
      <c r="CG316" s="37"/>
      <c r="CH316" s="37">
        <f t="shared" si="221"/>
        <v>1</v>
      </c>
      <c r="CI316" s="38">
        <f t="shared" si="222"/>
        <v>0</v>
      </c>
      <c r="CJ316" s="38">
        <f t="shared" si="223"/>
        <v>17.700000000000003</v>
      </c>
      <c r="CR316" s="38">
        <f t="shared" si="224"/>
        <v>0.5123692431755921</v>
      </c>
      <c r="CS316" s="39">
        <f t="shared" si="225"/>
        <v>-10</v>
      </c>
    </row>
    <row r="317" spans="1:97" ht="12.75">
      <c r="A317" s="4" t="s">
        <v>220</v>
      </c>
      <c r="B317" s="4" t="s">
        <v>3</v>
      </c>
      <c r="C317" s="5" t="s">
        <v>556</v>
      </c>
      <c r="D317" s="5" t="s">
        <v>555</v>
      </c>
      <c r="E317" s="4" t="s">
        <v>8</v>
      </c>
      <c r="F317" s="4"/>
      <c r="G317">
        <v>6.3</v>
      </c>
      <c r="Q317">
        <v>5.7</v>
      </c>
      <c r="R317">
        <v>11.1</v>
      </c>
      <c r="S317">
        <v>13</v>
      </c>
      <c r="T317">
        <v>12.2</v>
      </c>
      <c r="U317">
        <v>11.3</v>
      </c>
      <c r="V317">
        <v>12.3</v>
      </c>
      <c r="W317">
        <v>16</v>
      </c>
      <c r="X317">
        <v>17.5</v>
      </c>
      <c r="Y317">
        <v>19.8</v>
      </c>
      <c r="Z317">
        <v>18.7</v>
      </c>
      <c r="AA317">
        <v>20.6</v>
      </c>
      <c r="AC317" s="38">
        <f t="shared" si="181"/>
        <v>9</v>
      </c>
      <c r="AD317" s="38">
        <f t="shared" si="182"/>
        <v>14.381818181818181</v>
      </c>
      <c r="AE317" s="38"/>
      <c r="AF317" s="38">
        <f t="shared" si="183"/>
        <v>10</v>
      </c>
      <c r="AG317" s="38">
        <f t="shared" si="184"/>
        <v>5</v>
      </c>
      <c r="AH317" s="38">
        <f t="shared" si="185"/>
        <v>10</v>
      </c>
      <c r="AI317" s="38">
        <f t="shared" si="186"/>
        <v>25</v>
      </c>
      <c r="AJ317" s="38"/>
      <c r="AK317" s="38">
        <f t="shared" si="187"/>
        <v>0</v>
      </c>
      <c r="AL317" s="38">
        <f t="shared" si="188"/>
        <v>0</v>
      </c>
      <c r="AM317" s="38">
        <f t="shared" si="189"/>
        <v>0</v>
      </c>
      <c r="AN317" s="38">
        <f t="shared" si="190"/>
        <v>0</v>
      </c>
      <c r="AO317" s="38"/>
      <c r="AP317" s="38">
        <f t="shared" si="191"/>
        <v>1</v>
      </c>
      <c r="AQ317" s="38">
        <f t="shared" si="192"/>
        <v>1</v>
      </c>
      <c r="AR317" s="38">
        <f t="shared" si="193"/>
        <v>1</v>
      </c>
      <c r="AS317" s="38">
        <f t="shared" si="194"/>
        <v>0</v>
      </c>
      <c r="AT317" s="38">
        <f t="shared" si="195"/>
        <v>0</v>
      </c>
      <c r="AU317" s="38"/>
      <c r="AV317" s="38">
        <f t="shared" si="196"/>
      </c>
      <c r="AW317" s="38">
        <f t="shared" si="197"/>
      </c>
      <c r="AX317" s="38">
        <f t="shared" si="198"/>
        <v>1</v>
      </c>
      <c r="AY317" s="38">
        <f t="shared" si="199"/>
        <v>1</v>
      </c>
      <c r="AZ317" s="38">
        <f t="shared" si="200"/>
        <v>1</v>
      </c>
      <c r="BA317" s="38">
        <f t="shared" si="201"/>
        <v>1</v>
      </c>
      <c r="BB317" s="38">
        <f t="shared" si="202"/>
        <v>1</v>
      </c>
      <c r="BC317" s="38">
        <f t="shared" si="203"/>
        <v>1</v>
      </c>
      <c r="BD317" s="38">
        <f t="shared" si="204"/>
        <v>6</v>
      </c>
      <c r="BE317" s="38"/>
      <c r="BF317" s="38"/>
      <c r="BG317" s="39">
        <f t="shared" si="205"/>
        <v>1.278181818181818</v>
      </c>
      <c r="BH317" s="39">
        <f t="shared" si="206"/>
        <v>0.8738478132100327</v>
      </c>
      <c r="BI317" s="39">
        <f t="shared" si="207"/>
        <v>0.9347982740730926</v>
      </c>
      <c r="BJ317" s="38"/>
      <c r="BK317" s="38"/>
      <c r="BL317" s="38"/>
      <c r="BM317" s="38">
        <f t="shared" si="208"/>
        <v>-18</v>
      </c>
      <c r="BN317" s="38">
        <f t="shared" si="209"/>
        <v>25</v>
      </c>
      <c r="BO317" s="38">
        <f t="shared" si="210"/>
        <v>0</v>
      </c>
      <c r="BP317" s="38">
        <f t="shared" si="211"/>
        <v>1</v>
      </c>
      <c r="BQ317" s="38">
        <f t="shared" si="212"/>
        <v>1</v>
      </c>
      <c r="BR317" s="38">
        <f t="shared" si="213"/>
        <v>1</v>
      </c>
      <c r="BS317" s="38">
        <f t="shared" si="214"/>
        <v>0</v>
      </c>
      <c r="BT317" s="38">
        <f t="shared" si="215"/>
        <v>0</v>
      </c>
      <c r="BU317" s="38">
        <f t="shared" si="216"/>
        <v>6</v>
      </c>
      <c r="BV317" s="40">
        <f t="shared" si="217"/>
        <v>0</v>
      </c>
      <c r="BW317" s="40">
        <f t="shared" si="218"/>
        <v>15</v>
      </c>
      <c r="BX317" s="40">
        <f t="shared" si="219"/>
        <v>30</v>
      </c>
      <c r="BY317" s="38">
        <f t="shared" si="220"/>
        <v>61</v>
      </c>
      <c r="BZ317" s="37"/>
      <c r="CA317" s="37"/>
      <c r="CB317" s="37"/>
      <c r="CC317" s="37"/>
      <c r="CD317" s="37" t="s">
        <v>620</v>
      </c>
      <c r="CE317" s="37"/>
      <c r="CF317" s="37"/>
      <c r="CG317" s="37"/>
      <c r="CH317" s="37">
        <f t="shared" si="221"/>
        <v>1</v>
      </c>
      <c r="CI317" s="38">
        <f t="shared" si="222"/>
        <v>1</v>
      </c>
      <c r="CJ317" s="38">
        <f t="shared" si="223"/>
        <v>19.65</v>
      </c>
      <c r="CR317" s="38">
        <f t="shared" si="224"/>
        <v>0.9347982740730926</v>
      </c>
      <c r="CS317" s="39">
        <f t="shared" si="225"/>
        <v>0</v>
      </c>
    </row>
    <row r="318" spans="1:97" ht="12.75">
      <c r="A318" s="4" t="s">
        <v>220</v>
      </c>
      <c r="B318" s="4" t="s">
        <v>3</v>
      </c>
      <c r="C318" s="5" t="s">
        <v>556</v>
      </c>
      <c r="D318" s="5" t="s">
        <v>555</v>
      </c>
      <c r="E318" s="4" t="s">
        <v>49</v>
      </c>
      <c r="F318" s="4"/>
      <c r="G318">
        <v>6.3</v>
      </c>
      <c r="H318">
        <v>16.3</v>
      </c>
      <c r="I318">
        <v>12.2</v>
      </c>
      <c r="J318">
        <v>14.4</v>
      </c>
      <c r="K318">
        <v>12.9</v>
      </c>
      <c r="L318">
        <v>16.6</v>
      </c>
      <c r="M318">
        <v>19.4</v>
      </c>
      <c r="N318">
        <v>14.8</v>
      </c>
      <c r="O318">
        <v>6.1</v>
      </c>
      <c r="P318">
        <v>11.4</v>
      </c>
      <c r="Q318">
        <v>13.8</v>
      </c>
      <c r="R318">
        <v>19.1</v>
      </c>
      <c r="S318">
        <v>12.2</v>
      </c>
      <c r="T318">
        <v>8.9</v>
      </c>
      <c r="U318">
        <v>10.5</v>
      </c>
      <c r="V318">
        <v>11.5</v>
      </c>
      <c r="W318">
        <v>24.3</v>
      </c>
      <c r="X318">
        <v>4.1</v>
      </c>
      <c r="Y318">
        <v>15.4</v>
      </c>
      <c r="Z318">
        <v>18.3</v>
      </c>
      <c r="AA318">
        <v>17.8</v>
      </c>
      <c r="AC318" s="38">
        <f t="shared" si="181"/>
        <v>0</v>
      </c>
      <c r="AD318" s="38">
        <f t="shared" si="182"/>
        <v>14</v>
      </c>
      <c r="AE318" s="38"/>
      <c r="AF318" s="38">
        <f t="shared" si="183"/>
        <v>0</v>
      </c>
      <c r="AG318" s="38">
        <f t="shared" si="184"/>
        <v>5</v>
      </c>
      <c r="AH318" s="38">
        <f t="shared" si="185"/>
        <v>5</v>
      </c>
      <c r="AI318" s="38">
        <f t="shared" si="186"/>
        <v>10</v>
      </c>
      <c r="AJ318" s="38"/>
      <c r="AK318" s="38">
        <f t="shared" si="187"/>
        <v>0</v>
      </c>
      <c r="AL318" s="38">
        <f t="shared" si="188"/>
        <v>0</v>
      </c>
      <c r="AM318" s="38">
        <f t="shared" si="189"/>
        <v>0</v>
      </c>
      <c r="AN318" s="38">
        <f t="shared" si="190"/>
        <v>0</v>
      </c>
      <c r="AO318" s="38"/>
      <c r="AP318" s="38">
        <f t="shared" si="191"/>
        <v>0</v>
      </c>
      <c r="AQ318" s="38">
        <f t="shared" si="192"/>
        <v>0</v>
      </c>
      <c r="AR318" s="38">
        <f t="shared" si="193"/>
        <v>0</v>
      </c>
      <c r="AS318" s="38">
        <f t="shared" si="194"/>
        <v>0</v>
      </c>
      <c r="AT318" s="38">
        <f t="shared" si="195"/>
        <v>0</v>
      </c>
      <c r="AU318" s="38"/>
      <c r="AV318" s="38">
        <f t="shared" si="196"/>
        <v>1</v>
      </c>
      <c r="AW318" s="38">
        <f t="shared" si="197"/>
        <v>0</v>
      </c>
      <c r="AX318" s="38">
        <f t="shared" si="198"/>
        <v>1</v>
      </c>
      <c r="AY318" s="38">
        <f t="shared" si="199"/>
        <v>1</v>
      </c>
      <c r="AZ318" s="38">
        <f t="shared" si="200"/>
        <v>1</v>
      </c>
      <c r="BA318" s="38">
        <f t="shared" si="201"/>
        <v>1</v>
      </c>
      <c r="BB318" s="38">
        <f t="shared" si="202"/>
        <v>1</v>
      </c>
      <c r="BC318" s="38">
        <f t="shared" si="203"/>
        <v>0</v>
      </c>
      <c r="BD318" s="38">
        <f t="shared" si="204"/>
        <v>6</v>
      </c>
      <c r="BE318" s="38"/>
      <c r="BF318" s="38"/>
      <c r="BG318" s="39">
        <f t="shared" si="205"/>
        <v>0.02857142857142858</v>
      </c>
      <c r="BH318" s="39">
        <f t="shared" si="206"/>
        <v>0.0012671143804144141</v>
      </c>
      <c r="BI318" s="39">
        <f t="shared" si="207"/>
        <v>0.03559655011956094</v>
      </c>
      <c r="BJ318" s="38"/>
      <c r="BK318" s="38"/>
      <c r="BL318" s="38"/>
      <c r="BM318" s="38">
        <f t="shared" si="208"/>
        <v>0</v>
      </c>
      <c r="BN318" s="38">
        <f t="shared" si="209"/>
        <v>10</v>
      </c>
      <c r="BO318" s="38">
        <f t="shared" si="210"/>
        <v>0</v>
      </c>
      <c r="BP318" s="38">
        <f t="shared" si="211"/>
        <v>0</v>
      </c>
      <c r="BQ318" s="38">
        <f t="shared" si="212"/>
        <v>0</v>
      </c>
      <c r="BR318" s="38">
        <f t="shared" si="213"/>
        <v>0</v>
      </c>
      <c r="BS318" s="38">
        <f t="shared" si="214"/>
        <v>0</v>
      </c>
      <c r="BT318" s="38">
        <f t="shared" si="215"/>
        <v>0</v>
      </c>
      <c r="BU318" s="38">
        <f t="shared" si="216"/>
        <v>6</v>
      </c>
      <c r="BV318" s="40">
        <f t="shared" si="217"/>
        <v>-1</v>
      </c>
      <c r="BW318" s="40">
        <f t="shared" si="218"/>
        <v>0</v>
      </c>
      <c r="BX318" s="40">
        <f t="shared" si="219"/>
        <v>0</v>
      </c>
      <c r="BY318" s="38">
        <f t="shared" si="220"/>
        <v>15</v>
      </c>
      <c r="BZ318" s="37"/>
      <c r="CA318" s="37"/>
      <c r="CB318" s="37"/>
      <c r="CC318" s="37"/>
      <c r="CD318" s="37"/>
      <c r="CE318" s="37"/>
      <c r="CF318" s="37"/>
      <c r="CG318" s="37"/>
      <c r="CH318" s="37">
        <f t="shared" si="221"/>
        <v>1</v>
      </c>
      <c r="CI318" s="38">
        <f t="shared" si="222"/>
        <v>0</v>
      </c>
      <c r="CJ318" s="38">
        <f t="shared" si="223"/>
        <v>18.05</v>
      </c>
      <c r="CR318" s="38">
        <f t="shared" si="224"/>
        <v>0.055670231207600396</v>
      </c>
      <c r="CS318" s="39">
        <f t="shared" si="225"/>
        <v>-10</v>
      </c>
    </row>
    <row r="319" spans="1:97" ht="12.75">
      <c r="A319" s="4" t="s">
        <v>220</v>
      </c>
      <c r="B319" s="4" t="s">
        <v>3</v>
      </c>
      <c r="C319" s="6" t="s">
        <v>241</v>
      </c>
      <c r="D319" s="7" t="s">
        <v>500</v>
      </c>
      <c r="E319" s="4" t="s">
        <v>8</v>
      </c>
      <c r="F319" s="4"/>
      <c r="G319">
        <v>6.3</v>
      </c>
      <c r="K319">
        <v>13.4</v>
      </c>
      <c r="L319">
        <v>13</v>
      </c>
      <c r="M319">
        <v>10.9</v>
      </c>
      <c r="N319">
        <v>10.8</v>
      </c>
      <c r="O319">
        <v>8.9</v>
      </c>
      <c r="P319">
        <v>9</v>
      </c>
      <c r="Q319">
        <v>15.1</v>
      </c>
      <c r="R319">
        <v>12.7</v>
      </c>
      <c r="S319">
        <v>14.6</v>
      </c>
      <c r="T319">
        <v>12.4</v>
      </c>
      <c r="U319">
        <v>13.6</v>
      </c>
      <c r="V319">
        <v>14.8</v>
      </c>
      <c r="W319">
        <v>13.8</v>
      </c>
      <c r="X319">
        <v>20.7</v>
      </c>
      <c r="Y319">
        <v>18.1</v>
      </c>
      <c r="Z319">
        <v>19.3</v>
      </c>
      <c r="AA319">
        <v>17.3</v>
      </c>
      <c r="AC319" s="38">
        <f t="shared" si="181"/>
        <v>3</v>
      </c>
      <c r="AD319" s="38">
        <f t="shared" si="182"/>
        <v>14.023529411764708</v>
      </c>
      <c r="AE319" s="38"/>
      <c r="AF319" s="38">
        <f t="shared" si="183"/>
        <v>5</v>
      </c>
      <c r="AG319" s="38">
        <f t="shared" si="184"/>
        <v>5</v>
      </c>
      <c r="AH319" s="38">
        <f t="shared" si="185"/>
        <v>0</v>
      </c>
      <c r="AI319" s="38">
        <f t="shared" si="186"/>
        <v>10</v>
      </c>
      <c r="AJ319" s="38"/>
      <c r="AK319" s="38">
        <f t="shared" si="187"/>
        <v>0</v>
      </c>
      <c r="AL319" s="38">
        <f t="shared" si="188"/>
        <v>0</v>
      </c>
      <c r="AM319" s="38">
        <f t="shared" si="189"/>
        <v>0</v>
      </c>
      <c r="AN319" s="38">
        <f t="shared" si="190"/>
        <v>0</v>
      </c>
      <c r="AO319" s="38"/>
      <c r="AP319" s="38">
        <f t="shared" si="191"/>
        <v>0</v>
      </c>
      <c r="AQ319" s="38">
        <f t="shared" si="192"/>
        <v>1</v>
      </c>
      <c r="AR319" s="38">
        <f t="shared" si="193"/>
        <v>0</v>
      </c>
      <c r="AS319" s="38">
        <f t="shared" si="194"/>
        <v>0</v>
      </c>
      <c r="AT319" s="38">
        <f t="shared" si="195"/>
        <v>0</v>
      </c>
      <c r="AU319" s="38"/>
      <c r="AV319" s="38">
        <f t="shared" si="196"/>
        <v>0</v>
      </c>
      <c r="AW319" s="38">
        <f t="shared" si="197"/>
        <v>0</v>
      </c>
      <c r="AX319" s="38">
        <f t="shared" si="198"/>
        <v>1</v>
      </c>
      <c r="AY319" s="38">
        <f t="shared" si="199"/>
        <v>0</v>
      </c>
      <c r="AZ319" s="38">
        <f t="shared" si="200"/>
        <v>1</v>
      </c>
      <c r="BA319" s="38">
        <f t="shared" si="201"/>
        <v>1</v>
      </c>
      <c r="BB319" s="38">
        <f t="shared" si="202"/>
        <v>0</v>
      </c>
      <c r="BC319" s="38">
        <f t="shared" si="203"/>
        <v>0</v>
      </c>
      <c r="BD319" s="38">
        <f t="shared" si="204"/>
        <v>3</v>
      </c>
      <c r="BE319" s="38"/>
      <c r="BF319" s="38"/>
      <c r="BG319" s="39">
        <f t="shared" si="205"/>
        <v>0.49436274509803935</v>
      </c>
      <c r="BH319" s="39">
        <f t="shared" si="206"/>
        <v>0.555347474304036</v>
      </c>
      <c r="BI319" s="39">
        <f t="shared" si="207"/>
        <v>0.7452163942802359</v>
      </c>
      <c r="BJ319" s="38"/>
      <c r="BK319" s="38"/>
      <c r="BL319" s="38"/>
      <c r="BM319" s="38">
        <f t="shared" si="208"/>
        <v>-6</v>
      </c>
      <c r="BN319" s="38">
        <f t="shared" si="209"/>
        <v>10</v>
      </c>
      <c r="BO319" s="38">
        <f t="shared" si="210"/>
        <v>0</v>
      </c>
      <c r="BP319" s="38">
        <f t="shared" si="211"/>
        <v>0</v>
      </c>
      <c r="BQ319" s="38">
        <f t="shared" si="212"/>
        <v>1</v>
      </c>
      <c r="BR319" s="38">
        <f t="shared" si="213"/>
        <v>0</v>
      </c>
      <c r="BS319" s="38">
        <f t="shared" si="214"/>
        <v>0</v>
      </c>
      <c r="BT319" s="38">
        <f t="shared" si="215"/>
        <v>0</v>
      </c>
      <c r="BU319" s="38">
        <f t="shared" si="216"/>
        <v>3</v>
      </c>
      <c r="BV319" s="40">
        <f t="shared" si="217"/>
        <v>-1</v>
      </c>
      <c r="BW319" s="40">
        <f t="shared" si="218"/>
        <v>7.5</v>
      </c>
      <c r="BX319" s="40">
        <f t="shared" si="219"/>
        <v>15</v>
      </c>
      <c r="BY319" s="38">
        <f t="shared" si="220"/>
        <v>29.5</v>
      </c>
      <c r="BZ319" s="37"/>
      <c r="CA319" s="37"/>
      <c r="CB319" s="37"/>
      <c r="CC319" s="37"/>
      <c r="CD319" s="37"/>
      <c r="CE319" s="37"/>
      <c r="CF319" s="37"/>
      <c r="CG319" s="37"/>
      <c r="CH319" s="37">
        <f t="shared" si="221"/>
        <v>1</v>
      </c>
      <c r="CI319" s="38">
        <f t="shared" si="222"/>
        <v>0</v>
      </c>
      <c r="CJ319" s="38">
        <f t="shared" si="223"/>
        <v>18.3</v>
      </c>
      <c r="CR319" s="38">
        <f t="shared" si="224"/>
        <v>0.7958088608147783</v>
      </c>
      <c r="CS319" s="39">
        <f t="shared" si="225"/>
        <v>-10</v>
      </c>
    </row>
    <row r="320" spans="1:97" ht="12.75">
      <c r="A320" s="4" t="s">
        <v>220</v>
      </c>
      <c r="B320" s="4" t="s">
        <v>3</v>
      </c>
      <c r="C320" s="6" t="s">
        <v>241</v>
      </c>
      <c r="D320" s="7" t="s">
        <v>500</v>
      </c>
      <c r="E320" s="4" t="s">
        <v>49</v>
      </c>
      <c r="F320" s="4"/>
      <c r="G320">
        <v>6.3</v>
      </c>
      <c r="H320">
        <v>16.8</v>
      </c>
      <c r="I320">
        <v>15.2</v>
      </c>
      <c r="J320">
        <v>9.5</v>
      </c>
      <c r="K320">
        <v>9.4</v>
      </c>
      <c r="L320">
        <v>10.9</v>
      </c>
      <c r="M320">
        <v>10.3</v>
      </c>
      <c r="N320">
        <v>12.2</v>
      </c>
      <c r="O320">
        <v>11.7</v>
      </c>
      <c r="P320">
        <v>13.4</v>
      </c>
      <c r="Q320">
        <v>12</v>
      </c>
      <c r="R320">
        <v>14.2</v>
      </c>
      <c r="S320">
        <v>11.9</v>
      </c>
      <c r="T320">
        <v>11.5</v>
      </c>
      <c r="U320">
        <v>15.7</v>
      </c>
      <c r="V320">
        <v>12.8</v>
      </c>
      <c r="W320">
        <v>13.5</v>
      </c>
      <c r="X320">
        <v>18.2</v>
      </c>
      <c r="Y320">
        <v>15.6</v>
      </c>
      <c r="Z320">
        <v>19</v>
      </c>
      <c r="AA320">
        <v>16.7</v>
      </c>
      <c r="AC320" s="38">
        <f t="shared" si="181"/>
        <v>0</v>
      </c>
      <c r="AD320" s="38">
        <f t="shared" si="182"/>
        <v>13.525</v>
      </c>
      <c r="AE320" s="38"/>
      <c r="AF320" s="38">
        <f t="shared" si="183"/>
        <v>0</v>
      </c>
      <c r="AG320" s="38">
        <f t="shared" si="184"/>
        <v>5</v>
      </c>
      <c r="AH320" s="38">
        <f t="shared" si="185"/>
        <v>0</v>
      </c>
      <c r="AI320" s="38">
        <f t="shared" si="186"/>
        <v>5</v>
      </c>
      <c r="AJ320" s="38"/>
      <c r="AK320" s="38">
        <f t="shared" si="187"/>
        <v>0</v>
      </c>
      <c r="AL320" s="38">
        <f t="shared" si="188"/>
        <v>0</v>
      </c>
      <c r="AM320" s="38">
        <f t="shared" si="189"/>
        <v>0</v>
      </c>
      <c r="AN320" s="38">
        <f t="shared" si="190"/>
        <v>0</v>
      </c>
      <c r="AO320" s="38"/>
      <c r="AP320" s="38">
        <f t="shared" si="191"/>
        <v>0</v>
      </c>
      <c r="AQ320" s="38">
        <f t="shared" si="192"/>
        <v>0</v>
      </c>
      <c r="AR320" s="38">
        <f t="shared" si="193"/>
        <v>0</v>
      </c>
      <c r="AS320" s="38">
        <f t="shared" si="194"/>
        <v>0</v>
      </c>
      <c r="AT320" s="38">
        <f t="shared" si="195"/>
        <v>0</v>
      </c>
      <c r="AU320" s="38"/>
      <c r="AV320" s="38">
        <f t="shared" si="196"/>
        <v>0</v>
      </c>
      <c r="AW320" s="38">
        <f t="shared" si="197"/>
        <v>1</v>
      </c>
      <c r="AX320" s="38">
        <f t="shared" si="198"/>
        <v>1</v>
      </c>
      <c r="AY320" s="38">
        <f t="shared" si="199"/>
        <v>1</v>
      </c>
      <c r="AZ320" s="38">
        <f t="shared" si="200"/>
        <v>1</v>
      </c>
      <c r="BA320" s="38">
        <f t="shared" si="201"/>
        <v>1</v>
      </c>
      <c r="BB320" s="38">
        <f t="shared" si="202"/>
        <v>1</v>
      </c>
      <c r="BC320" s="38">
        <f t="shared" si="203"/>
        <v>0</v>
      </c>
      <c r="BD320" s="38">
        <f t="shared" si="204"/>
        <v>6</v>
      </c>
      <c r="BE320" s="38"/>
      <c r="BF320" s="38"/>
      <c r="BG320" s="39">
        <f t="shared" si="205"/>
        <v>0.2563157894736842</v>
      </c>
      <c r="BH320" s="39">
        <f t="shared" si="206"/>
        <v>0.2909934314597583</v>
      </c>
      <c r="BI320" s="39">
        <f t="shared" si="207"/>
        <v>0.5394380700875294</v>
      </c>
      <c r="BJ320" s="38"/>
      <c r="BK320" s="38"/>
      <c r="BL320" s="38"/>
      <c r="BM320" s="38">
        <f t="shared" si="208"/>
        <v>0</v>
      </c>
      <c r="BN320" s="38">
        <f t="shared" si="209"/>
        <v>5</v>
      </c>
      <c r="BO320" s="38">
        <f t="shared" si="210"/>
        <v>0</v>
      </c>
      <c r="BP320" s="38">
        <f t="shared" si="211"/>
        <v>0</v>
      </c>
      <c r="BQ320" s="38">
        <f t="shared" si="212"/>
        <v>0</v>
      </c>
      <c r="BR320" s="38">
        <f t="shared" si="213"/>
        <v>0</v>
      </c>
      <c r="BS320" s="38">
        <f t="shared" si="214"/>
        <v>0</v>
      </c>
      <c r="BT320" s="38">
        <f t="shared" si="215"/>
        <v>0</v>
      </c>
      <c r="BU320" s="38">
        <f t="shared" si="216"/>
        <v>6</v>
      </c>
      <c r="BV320" s="40">
        <f t="shared" si="217"/>
        <v>-1</v>
      </c>
      <c r="BW320" s="40">
        <f t="shared" si="218"/>
        <v>5</v>
      </c>
      <c r="BX320" s="40">
        <f t="shared" si="219"/>
        <v>10</v>
      </c>
      <c r="BY320" s="38">
        <f t="shared" si="220"/>
        <v>25</v>
      </c>
      <c r="BZ320" s="37"/>
      <c r="CA320" s="37"/>
      <c r="CB320" s="37"/>
      <c r="CC320" s="37"/>
      <c r="CD320" s="37"/>
      <c r="CE320" s="37"/>
      <c r="CF320" s="37"/>
      <c r="CG320" s="37"/>
      <c r="CH320" s="37">
        <f t="shared" si="221"/>
        <v>1</v>
      </c>
      <c r="CI320" s="38">
        <f t="shared" si="222"/>
        <v>0</v>
      </c>
      <c r="CJ320" s="38">
        <f t="shared" si="223"/>
        <v>17.85</v>
      </c>
      <c r="CR320" s="38">
        <f t="shared" si="224"/>
        <v>0.8153697462501556</v>
      </c>
      <c r="CS320" s="39">
        <f t="shared" si="225"/>
        <v>0.27593167616262615</v>
      </c>
    </row>
    <row r="321" spans="1:97" ht="12.75">
      <c r="A321" s="4" t="s">
        <v>220</v>
      </c>
      <c r="B321" s="4" t="s">
        <v>3</v>
      </c>
      <c r="C321" s="6" t="s">
        <v>241</v>
      </c>
      <c r="D321" s="5" t="s">
        <v>499</v>
      </c>
      <c r="E321" s="4" t="s">
        <v>8</v>
      </c>
      <c r="F321" s="4"/>
      <c r="G321">
        <v>6.3</v>
      </c>
      <c r="P321">
        <v>-2.1</v>
      </c>
      <c r="Q321">
        <v>11.6</v>
      </c>
      <c r="R321">
        <v>12.4</v>
      </c>
      <c r="S321">
        <v>14.7</v>
      </c>
      <c r="T321">
        <v>13.9</v>
      </c>
      <c r="U321">
        <v>13.7</v>
      </c>
      <c r="V321">
        <v>13.1</v>
      </c>
      <c r="W321">
        <v>13.8</v>
      </c>
      <c r="X321">
        <v>14.4</v>
      </c>
      <c r="Y321">
        <v>20.4</v>
      </c>
      <c r="Z321">
        <v>22.2</v>
      </c>
      <c r="AA321">
        <v>20.5</v>
      </c>
      <c r="AC321" s="38">
        <f t="shared" si="181"/>
        <v>8</v>
      </c>
      <c r="AD321" s="38">
        <f t="shared" si="182"/>
        <v>14.049999999999997</v>
      </c>
      <c r="AE321" s="38"/>
      <c r="AF321" s="38">
        <f t="shared" si="183"/>
        <v>10</v>
      </c>
      <c r="AG321" s="38">
        <f t="shared" si="184"/>
        <v>10</v>
      </c>
      <c r="AH321" s="38">
        <f t="shared" si="185"/>
        <v>10</v>
      </c>
      <c r="AI321" s="38">
        <f t="shared" si="186"/>
        <v>30</v>
      </c>
      <c r="AJ321" s="38"/>
      <c r="AK321" s="38">
        <f t="shared" si="187"/>
        <v>0</v>
      </c>
      <c r="AL321" s="38">
        <f t="shared" si="188"/>
        <v>1</v>
      </c>
      <c r="AM321" s="38">
        <f t="shared" si="189"/>
        <v>0</v>
      </c>
      <c r="AN321" s="38">
        <f t="shared" si="190"/>
        <v>1</v>
      </c>
      <c r="AO321" s="38"/>
      <c r="AP321" s="38">
        <f t="shared" si="191"/>
        <v>1</v>
      </c>
      <c r="AQ321" s="38">
        <f t="shared" si="192"/>
        <v>1</v>
      </c>
      <c r="AR321" s="38">
        <f t="shared" si="193"/>
        <v>0</v>
      </c>
      <c r="AS321" s="38">
        <f t="shared" si="194"/>
        <v>0</v>
      </c>
      <c r="AT321" s="38">
        <f t="shared" si="195"/>
        <v>0</v>
      </c>
      <c r="AU321" s="38"/>
      <c r="AV321" s="38">
        <f t="shared" si="196"/>
      </c>
      <c r="AW321" s="38">
        <f t="shared" si="197"/>
      </c>
      <c r="AX321" s="38">
        <f t="shared" si="198"/>
        <v>1</v>
      </c>
      <c r="AY321" s="38">
        <f t="shared" si="199"/>
        <v>1</v>
      </c>
      <c r="AZ321" s="38">
        <f t="shared" si="200"/>
        <v>1</v>
      </c>
      <c r="BA321" s="38">
        <f t="shared" si="201"/>
        <v>1</v>
      </c>
      <c r="BB321" s="38">
        <f t="shared" si="202"/>
        <v>1</v>
      </c>
      <c r="BC321" s="38">
        <f t="shared" si="203"/>
        <v>0</v>
      </c>
      <c r="BD321" s="38">
        <f t="shared" si="204"/>
        <v>5</v>
      </c>
      <c r="BE321" s="38"/>
      <c r="BF321" s="38"/>
      <c r="BG321" s="39">
        <f t="shared" si="205"/>
        <v>1.3902097902097903</v>
      </c>
      <c r="BH321" s="39">
        <f t="shared" si="206"/>
        <v>0.658738425202494</v>
      </c>
      <c r="BI321" s="39">
        <f t="shared" si="207"/>
        <v>0.8116270234550437</v>
      </c>
      <c r="BJ321" s="38"/>
      <c r="BK321" s="38"/>
      <c r="BL321" s="38"/>
      <c r="BM321" s="38">
        <f t="shared" si="208"/>
        <v>-16</v>
      </c>
      <c r="BN321" s="38">
        <f t="shared" si="209"/>
        <v>30</v>
      </c>
      <c r="BO321" s="38">
        <f t="shared" si="210"/>
        <v>1</v>
      </c>
      <c r="BP321" s="38">
        <f t="shared" si="211"/>
        <v>1</v>
      </c>
      <c r="BQ321" s="38">
        <f t="shared" si="212"/>
        <v>1</v>
      </c>
      <c r="BR321" s="38">
        <f t="shared" si="213"/>
        <v>0</v>
      </c>
      <c r="BS321" s="38">
        <f t="shared" si="214"/>
        <v>0</v>
      </c>
      <c r="BT321" s="38">
        <f t="shared" si="215"/>
        <v>0</v>
      </c>
      <c r="BU321" s="38">
        <f t="shared" si="216"/>
        <v>5</v>
      </c>
      <c r="BV321" s="40">
        <f t="shared" si="217"/>
        <v>0</v>
      </c>
      <c r="BW321" s="40">
        <f t="shared" si="218"/>
        <v>7.5</v>
      </c>
      <c r="BX321" s="40">
        <f t="shared" si="219"/>
        <v>20</v>
      </c>
      <c r="BY321" s="38">
        <f t="shared" si="220"/>
        <v>49.5</v>
      </c>
      <c r="BZ321" s="37"/>
      <c r="CA321" s="37"/>
      <c r="CB321" s="37"/>
      <c r="CC321" s="37"/>
      <c r="CD321" s="37" t="s">
        <v>620</v>
      </c>
      <c r="CE321" s="37"/>
      <c r="CF321" s="37"/>
      <c r="CG321" s="37"/>
      <c r="CH321" s="37">
        <f t="shared" si="221"/>
        <v>1</v>
      </c>
      <c r="CI321" s="38">
        <f t="shared" si="222"/>
        <v>1</v>
      </c>
      <c r="CJ321" s="38">
        <f t="shared" si="223"/>
        <v>21.35</v>
      </c>
      <c r="CR321" s="38">
        <f t="shared" si="224"/>
        <v>0.8116270234550437</v>
      </c>
      <c r="CS321" s="39">
        <f t="shared" si="225"/>
        <v>0</v>
      </c>
    </row>
    <row r="322" spans="1:97" ht="12.75">
      <c r="A322" s="4" t="s">
        <v>220</v>
      </c>
      <c r="B322" s="4" t="s">
        <v>3</v>
      </c>
      <c r="C322" s="6" t="s">
        <v>241</v>
      </c>
      <c r="D322" s="5" t="s">
        <v>499</v>
      </c>
      <c r="E322" s="4" t="s">
        <v>49</v>
      </c>
      <c r="F322" s="4"/>
      <c r="G322">
        <v>6.3</v>
      </c>
      <c r="H322">
        <v>17.4</v>
      </c>
      <c r="I322">
        <v>10.9</v>
      </c>
      <c r="J322">
        <v>9.3</v>
      </c>
      <c r="K322">
        <v>19.6</v>
      </c>
      <c r="L322">
        <v>17.1</v>
      </c>
      <c r="M322">
        <v>14</v>
      </c>
      <c r="N322">
        <v>12.9</v>
      </c>
      <c r="O322">
        <v>12</v>
      </c>
      <c r="P322">
        <v>10.1</v>
      </c>
      <c r="Q322">
        <v>15.6</v>
      </c>
      <c r="R322">
        <v>8.6</v>
      </c>
      <c r="S322">
        <v>14.9</v>
      </c>
      <c r="T322">
        <v>13.3</v>
      </c>
      <c r="U322">
        <v>9.1</v>
      </c>
      <c r="V322">
        <v>13.1</v>
      </c>
      <c r="W322">
        <v>16.6</v>
      </c>
      <c r="X322">
        <v>11</v>
      </c>
      <c r="Y322">
        <v>9.1</v>
      </c>
      <c r="Z322">
        <v>19.5</v>
      </c>
      <c r="AA322">
        <v>18.8</v>
      </c>
      <c r="AC322" s="38">
        <f t="shared" si="181"/>
        <v>0</v>
      </c>
      <c r="AD322" s="38">
        <f t="shared" si="182"/>
        <v>13.645</v>
      </c>
      <c r="AE322" s="38"/>
      <c r="AF322" s="38">
        <f t="shared" si="183"/>
        <v>0</v>
      </c>
      <c r="AG322" s="38">
        <f t="shared" si="184"/>
        <v>5</v>
      </c>
      <c r="AH322" s="38">
        <f t="shared" si="185"/>
        <v>5</v>
      </c>
      <c r="AI322" s="38">
        <f t="shared" si="186"/>
        <v>10</v>
      </c>
      <c r="AJ322" s="38"/>
      <c r="AK322" s="38">
        <f t="shared" si="187"/>
        <v>0</v>
      </c>
      <c r="AL322" s="38">
        <f t="shared" si="188"/>
        <v>0</v>
      </c>
      <c r="AM322" s="38">
        <f t="shared" si="189"/>
        <v>0</v>
      </c>
      <c r="AN322" s="38">
        <f t="shared" si="190"/>
        <v>0</v>
      </c>
      <c r="AO322" s="38"/>
      <c r="AP322" s="38">
        <f t="shared" si="191"/>
        <v>1</v>
      </c>
      <c r="AQ322" s="38">
        <f t="shared" si="192"/>
        <v>1</v>
      </c>
      <c r="AR322" s="38">
        <f t="shared" si="193"/>
        <v>0</v>
      </c>
      <c r="AS322" s="38">
        <f t="shared" si="194"/>
        <v>0</v>
      </c>
      <c r="AT322" s="38">
        <f t="shared" si="195"/>
        <v>0</v>
      </c>
      <c r="AU322" s="38"/>
      <c r="AV322" s="38">
        <f t="shared" si="196"/>
        <v>1</v>
      </c>
      <c r="AW322" s="38">
        <f t="shared" si="197"/>
        <v>0</v>
      </c>
      <c r="AX322" s="38">
        <f t="shared" si="198"/>
        <v>1</v>
      </c>
      <c r="AY322" s="38">
        <f t="shared" si="199"/>
        <v>0</v>
      </c>
      <c r="AZ322" s="38">
        <f t="shared" si="200"/>
        <v>1</v>
      </c>
      <c r="BA322" s="38">
        <f t="shared" si="201"/>
        <v>1</v>
      </c>
      <c r="BB322" s="38">
        <f t="shared" si="202"/>
        <v>1</v>
      </c>
      <c r="BC322" s="38">
        <f t="shared" si="203"/>
        <v>0</v>
      </c>
      <c r="BD322" s="38">
        <f t="shared" si="204"/>
        <v>5</v>
      </c>
      <c r="BE322" s="38"/>
      <c r="BF322" s="38"/>
      <c r="BG322" s="39">
        <f t="shared" si="205"/>
        <v>0.023834586466165417</v>
      </c>
      <c r="BH322" s="39">
        <f t="shared" si="206"/>
        <v>0.001493020361217652</v>
      </c>
      <c r="BI322" s="39">
        <f t="shared" si="207"/>
        <v>0.03863962164951479</v>
      </c>
      <c r="BJ322" s="38"/>
      <c r="BK322" s="38"/>
      <c r="BL322" s="38"/>
      <c r="BM322" s="38">
        <f t="shared" si="208"/>
        <v>0</v>
      </c>
      <c r="BN322" s="38">
        <f t="shared" si="209"/>
        <v>10</v>
      </c>
      <c r="BO322" s="38">
        <f t="shared" si="210"/>
        <v>0</v>
      </c>
      <c r="BP322" s="38">
        <f t="shared" si="211"/>
        <v>1</v>
      </c>
      <c r="BQ322" s="38">
        <f t="shared" si="212"/>
        <v>1</v>
      </c>
      <c r="BR322" s="38">
        <f t="shared" si="213"/>
        <v>0</v>
      </c>
      <c r="BS322" s="38">
        <f t="shared" si="214"/>
        <v>0</v>
      </c>
      <c r="BT322" s="38">
        <f t="shared" si="215"/>
        <v>0</v>
      </c>
      <c r="BU322" s="38">
        <f t="shared" si="216"/>
        <v>5</v>
      </c>
      <c r="BV322" s="40">
        <f t="shared" si="217"/>
        <v>-1</v>
      </c>
      <c r="BW322" s="40">
        <f t="shared" si="218"/>
        <v>0</v>
      </c>
      <c r="BX322" s="40">
        <f t="shared" si="219"/>
        <v>0</v>
      </c>
      <c r="BY322" s="38">
        <f t="shared" si="220"/>
        <v>16</v>
      </c>
      <c r="BZ322" s="37"/>
      <c r="CA322" s="37"/>
      <c r="CB322" s="37"/>
      <c r="CC322" s="37"/>
      <c r="CD322" s="37"/>
      <c r="CE322" s="37"/>
      <c r="CF322" s="37"/>
      <c r="CG322" s="37"/>
      <c r="CH322" s="37">
        <f t="shared" si="221"/>
        <v>1</v>
      </c>
      <c r="CI322" s="38">
        <f t="shared" si="222"/>
        <v>0</v>
      </c>
      <c r="CJ322" s="38">
        <f t="shared" si="223"/>
        <v>19.15</v>
      </c>
      <c r="CR322" s="38">
        <f t="shared" si="224"/>
        <v>0.1613918910385214</v>
      </c>
      <c r="CS322" s="39">
        <f t="shared" si="225"/>
        <v>-10</v>
      </c>
    </row>
    <row r="323" spans="1:97" ht="12.75">
      <c r="A323" s="4" t="s">
        <v>220</v>
      </c>
      <c r="B323" s="4" t="s">
        <v>3</v>
      </c>
      <c r="C323" s="6" t="s">
        <v>242</v>
      </c>
      <c r="D323" s="7" t="s">
        <v>501</v>
      </c>
      <c r="E323" s="4" t="s">
        <v>8</v>
      </c>
      <c r="F323" s="4"/>
      <c r="G323">
        <v>6.3</v>
      </c>
      <c r="I323">
        <v>4.7</v>
      </c>
      <c r="J323">
        <v>2</v>
      </c>
      <c r="K323">
        <v>7.3</v>
      </c>
      <c r="L323">
        <v>7.8</v>
      </c>
      <c r="M323">
        <v>9</v>
      </c>
      <c r="N323">
        <v>8.8</v>
      </c>
      <c r="O323">
        <v>12.3</v>
      </c>
      <c r="P323">
        <v>13.4</v>
      </c>
      <c r="Q323">
        <v>12.7</v>
      </c>
      <c r="R323">
        <v>13.2</v>
      </c>
      <c r="S323">
        <v>15.6</v>
      </c>
      <c r="T323">
        <v>18.8</v>
      </c>
      <c r="U323">
        <v>18.6</v>
      </c>
      <c r="V323">
        <v>19.2</v>
      </c>
      <c r="W323">
        <v>17.6</v>
      </c>
      <c r="X323">
        <v>20.7</v>
      </c>
      <c r="Y323">
        <v>13.7</v>
      </c>
      <c r="Z323">
        <v>18.2</v>
      </c>
      <c r="AA323">
        <v>17</v>
      </c>
      <c r="AC323" s="38">
        <f t="shared" si="181"/>
        <v>1</v>
      </c>
      <c r="AD323" s="38">
        <f t="shared" si="182"/>
        <v>13.189473684210524</v>
      </c>
      <c r="AE323" s="38"/>
      <c r="AF323" s="38">
        <f t="shared" si="183"/>
        <v>0</v>
      </c>
      <c r="AG323" s="38">
        <f t="shared" si="184"/>
        <v>5</v>
      </c>
      <c r="AH323" s="38">
        <f t="shared" si="185"/>
        <v>0</v>
      </c>
      <c r="AI323" s="38">
        <f t="shared" si="186"/>
        <v>5</v>
      </c>
      <c r="AJ323" s="38"/>
      <c r="AK323" s="38">
        <f t="shared" si="187"/>
        <v>0</v>
      </c>
      <c r="AL323" s="38">
        <f t="shared" si="188"/>
        <v>0</v>
      </c>
      <c r="AM323" s="38">
        <f t="shared" si="189"/>
        <v>0</v>
      </c>
      <c r="AN323" s="38">
        <f t="shared" si="190"/>
        <v>0</v>
      </c>
      <c r="AO323" s="38"/>
      <c r="AP323" s="38">
        <f t="shared" si="191"/>
        <v>0</v>
      </c>
      <c r="AQ323" s="38">
        <f t="shared" si="192"/>
        <v>0</v>
      </c>
      <c r="AR323" s="38">
        <f t="shared" si="193"/>
        <v>0</v>
      </c>
      <c r="AS323" s="38">
        <f t="shared" si="194"/>
        <v>0</v>
      </c>
      <c r="AT323" s="38">
        <f t="shared" si="195"/>
        <v>0</v>
      </c>
      <c r="AU323" s="38"/>
      <c r="AV323" s="38">
        <f t="shared" si="196"/>
        <v>1</v>
      </c>
      <c r="AW323" s="38">
        <f t="shared" si="197"/>
        <v>1</v>
      </c>
      <c r="AX323" s="38">
        <f t="shared" si="198"/>
        <v>1</v>
      </c>
      <c r="AY323" s="38">
        <f t="shared" si="199"/>
        <v>1</v>
      </c>
      <c r="AZ323" s="38">
        <f t="shared" si="200"/>
        <v>0</v>
      </c>
      <c r="BA323" s="38">
        <f t="shared" si="201"/>
        <v>0</v>
      </c>
      <c r="BB323" s="38">
        <f t="shared" si="202"/>
        <v>1</v>
      </c>
      <c r="BC323" s="38">
        <f t="shared" si="203"/>
        <v>0</v>
      </c>
      <c r="BD323" s="38">
        <f t="shared" si="204"/>
        <v>5</v>
      </c>
      <c r="BE323" s="38"/>
      <c r="BF323" s="38"/>
      <c r="BG323" s="39">
        <f t="shared" si="205"/>
        <v>0.8415789473684211</v>
      </c>
      <c r="BH323" s="39">
        <f t="shared" si="206"/>
        <v>0.7803515365097836</v>
      </c>
      <c r="BI323" s="39">
        <f t="shared" si="207"/>
        <v>0.8833750825723938</v>
      </c>
      <c r="BJ323" s="38"/>
      <c r="BK323" s="38"/>
      <c r="BL323" s="38"/>
      <c r="BM323" s="38">
        <f t="shared" si="208"/>
        <v>-2</v>
      </c>
      <c r="BN323" s="38">
        <f t="shared" si="209"/>
        <v>5</v>
      </c>
      <c r="BO323" s="38">
        <f t="shared" si="210"/>
        <v>0</v>
      </c>
      <c r="BP323" s="38">
        <f t="shared" si="211"/>
        <v>0</v>
      </c>
      <c r="BQ323" s="38">
        <f t="shared" si="212"/>
        <v>0</v>
      </c>
      <c r="BR323" s="38">
        <f t="shared" si="213"/>
        <v>0</v>
      </c>
      <c r="BS323" s="38">
        <f t="shared" si="214"/>
        <v>0</v>
      </c>
      <c r="BT323" s="38">
        <f t="shared" si="215"/>
        <v>0</v>
      </c>
      <c r="BU323" s="38">
        <f t="shared" si="216"/>
        <v>5</v>
      </c>
      <c r="BV323" s="40">
        <f t="shared" si="217"/>
        <v>5</v>
      </c>
      <c r="BW323" s="40">
        <f t="shared" si="218"/>
        <v>10</v>
      </c>
      <c r="BX323" s="40">
        <f t="shared" si="219"/>
        <v>25</v>
      </c>
      <c r="BY323" s="38">
        <f t="shared" si="220"/>
        <v>48</v>
      </c>
      <c r="BZ323" s="37"/>
      <c r="CA323" s="37"/>
      <c r="CB323" s="37"/>
      <c r="CC323" s="37"/>
      <c r="CD323" s="37" t="s">
        <v>620</v>
      </c>
      <c r="CE323" s="37"/>
      <c r="CF323" s="37"/>
      <c r="CG323" s="37"/>
      <c r="CH323" s="37">
        <f t="shared" si="221"/>
        <v>1</v>
      </c>
      <c r="CI323" s="38">
        <f t="shared" si="222"/>
        <v>0</v>
      </c>
      <c r="CJ323" s="38">
        <f t="shared" si="223"/>
        <v>17.6</v>
      </c>
      <c r="CR323" s="38">
        <f t="shared" si="224"/>
        <v>0.8122551223031161</v>
      </c>
      <c r="CS323" s="39">
        <f t="shared" si="225"/>
        <v>-0.0711199602692777</v>
      </c>
    </row>
    <row r="324" spans="1:97" ht="12.75">
      <c r="A324" s="4" t="s">
        <v>220</v>
      </c>
      <c r="B324" s="4" t="s">
        <v>3</v>
      </c>
      <c r="C324" s="6" t="s">
        <v>242</v>
      </c>
      <c r="D324" s="7" t="s">
        <v>501</v>
      </c>
      <c r="E324" s="4" t="s">
        <v>49</v>
      </c>
      <c r="F324" s="4"/>
      <c r="G324">
        <v>6.3</v>
      </c>
      <c r="H324">
        <v>11.2</v>
      </c>
      <c r="I324">
        <v>2.8</v>
      </c>
      <c r="J324">
        <v>7.4</v>
      </c>
      <c r="K324">
        <v>11.4</v>
      </c>
      <c r="L324">
        <v>13.4</v>
      </c>
      <c r="M324">
        <v>9</v>
      </c>
      <c r="N324">
        <v>13.9</v>
      </c>
      <c r="O324">
        <v>14.6</v>
      </c>
      <c r="P324">
        <v>11.6</v>
      </c>
      <c r="Q324">
        <v>16.1</v>
      </c>
      <c r="R324">
        <v>16.3</v>
      </c>
      <c r="S324">
        <v>10.1</v>
      </c>
      <c r="T324">
        <v>12.1</v>
      </c>
      <c r="U324">
        <v>14.4</v>
      </c>
      <c r="V324">
        <v>19.4</v>
      </c>
      <c r="W324">
        <v>18.9</v>
      </c>
      <c r="X324">
        <v>12.4</v>
      </c>
      <c r="Y324">
        <v>19</v>
      </c>
      <c r="Z324">
        <v>16.5</v>
      </c>
      <c r="AA324">
        <v>18.2</v>
      </c>
      <c r="AC324" s="38">
        <f t="shared" si="181"/>
        <v>0</v>
      </c>
      <c r="AD324" s="38">
        <f t="shared" si="182"/>
        <v>13.434999999999999</v>
      </c>
      <c r="AE324" s="38"/>
      <c r="AF324" s="38">
        <f t="shared" si="183"/>
        <v>5</v>
      </c>
      <c r="AG324" s="38">
        <f t="shared" si="184"/>
        <v>0</v>
      </c>
      <c r="AH324" s="38">
        <f t="shared" si="185"/>
        <v>5</v>
      </c>
      <c r="AI324" s="38">
        <f t="shared" si="186"/>
        <v>10</v>
      </c>
      <c r="AJ324" s="38"/>
      <c r="AK324" s="38">
        <f t="shared" si="187"/>
        <v>0</v>
      </c>
      <c r="AL324" s="38">
        <f t="shared" si="188"/>
        <v>0</v>
      </c>
      <c r="AM324" s="38">
        <f t="shared" si="189"/>
        <v>0</v>
      </c>
      <c r="AN324" s="38">
        <f t="shared" si="190"/>
        <v>0</v>
      </c>
      <c r="AO324" s="38"/>
      <c r="AP324" s="38">
        <f t="shared" si="191"/>
        <v>0</v>
      </c>
      <c r="AQ324" s="38">
        <f t="shared" si="192"/>
        <v>0</v>
      </c>
      <c r="AR324" s="38">
        <f t="shared" si="193"/>
        <v>0</v>
      </c>
      <c r="AS324" s="38">
        <f t="shared" si="194"/>
        <v>0</v>
      </c>
      <c r="AT324" s="38">
        <f t="shared" si="195"/>
        <v>0</v>
      </c>
      <c r="AU324" s="38"/>
      <c r="AV324" s="38">
        <f t="shared" si="196"/>
        <v>1</v>
      </c>
      <c r="AW324" s="38">
        <f t="shared" si="197"/>
        <v>1</v>
      </c>
      <c r="AX324" s="38">
        <f t="shared" si="198"/>
        <v>0</v>
      </c>
      <c r="AY324" s="38">
        <f t="shared" si="199"/>
        <v>1</v>
      </c>
      <c r="AZ324" s="38">
        <f t="shared" si="200"/>
        <v>1</v>
      </c>
      <c r="BA324" s="38">
        <f t="shared" si="201"/>
        <v>1</v>
      </c>
      <c r="BB324" s="38">
        <f t="shared" si="202"/>
        <v>0</v>
      </c>
      <c r="BC324" s="38">
        <f t="shared" si="203"/>
        <v>0</v>
      </c>
      <c r="BD324" s="38">
        <f t="shared" si="204"/>
        <v>5</v>
      </c>
      <c r="BE324" s="38"/>
      <c r="BF324" s="38"/>
      <c r="BG324" s="39">
        <f t="shared" si="205"/>
        <v>0.521578947368421</v>
      </c>
      <c r="BH324" s="39">
        <f t="shared" si="206"/>
        <v>0.528967101098482</v>
      </c>
      <c r="BI324" s="39">
        <f t="shared" si="207"/>
        <v>0.72730124508245</v>
      </c>
      <c r="BJ324" s="38"/>
      <c r="BK324" s="38"/>
      <c r="BL324" s="38"/>
      <c r="BM324" s="38">
        <f t="shared" si="208"/>
        <v>0</v>
      </c>
      <c r="BN324" s="38">
        <f t="shared" si="209"/>
        <v>10</v>
      </c>
      <c r="BO324" s="38">
        <f t="shared" si="210"/>
        <v>0</v>
      </c>
      <c r="BP324" s="38">
        <f t="shared" si="211"/>
        <v>0</v>
      </c>
      <c r="BQ324" s="38">
        <f t="shared" si="212"/>
        <v>0</v>
      </c>
      <c r="BR324" s="38">
        <f t="shared" si="213"/>
        <v>0</v>
      </c>
      <c r="BS324" s="38">
        <f t="shared" si="214"/>
        <v>0</v>
      </c>
      <c r="BT324" s="38">
        <f t="shared" si="215"/>
        <v>0</v>
      </c>
      <c r="BU324" s="38">
        <f t="shared" si="216"/>
        <v>5</v>
      </c>
      <c r="BV324" s="40">
        <f t="shared" si="217"/>
        <v>2.5</v>
      </c>
      <c r="BW324" s="40">
        <f t="shared" si="218"/>
        <v>7.5</v>
      </c>
      <c r="BX324" s="40">
        <f t="shared" si="219"/>
        <v>15</v>
      </c>
      <c r="BY324" s="38">
        <f t="shared" si="220"/>
        <v>40</v>
      </c>
      <c r="BZ324" s="37"/>
      <c r="CA324" s="37"/>
      <c r="CB324" s="37"/>
      <c r="CC324" s="37"/>
      <c r="CD324" s="37"/>
      <c r="CE324" s="37"/>
      <c r="CF324" s="37"/>
      <c r="CG324" s="37"/>
      <c r="CH324" s="37">
        <f t="shared" si="221"/>
        <v>1</v>
      </c>
      <c r="CI324" s="38">
        <f t="shared" si="222"/>
        <v>0</v>
      </c>
      <c r="CJ324" s="38">
        <f t="shared" si="223"/>
        <v>17.35</v>
      </c>
      <c r="CR324" s="38">
        <f t="shared" si="224"/>
        <v>0.5856438643446252</v>
      </c>
      <c r="CS324" s="39">
        <f t="shared" si="225"/>
        <v>-10</v>
      </c>
    </row>
    <row r="325" spans="1:97" ht="12.75">
      <c r="A325" s="4" t="s">
        <v>220</v>
      </c>
      <c r="B325" s="4" t="s">
        <v>3</v>
      </c>
      <c r="C325" s="6" t="s">
        <v>242</v>
      </c>
      <c r="D325" s="5" t="s">
        <v>510</v>
      </c>
      <c r="E325" s="4" t="s">
        <v>8</v>
      </c>
      <c r="F325" s="4"/>
      <c r="G325">
        <v>6.3</v>
      </c>
      <c r="O325">
        <v>12.9</v>
      </c>
      <c r="P325">
        <v>9.3</v>
      </c>
      <c r="Q325">
        <v>12</v>
      </c>
      <c r="R325">
        <v>14.2</v>
      </c>
      <c r="S325">
        <v>13.1</v>
      </c>
      <c r="T325">
        <v>10.8</v>
      </c>
      <c r="U325">
        <v>13.1</v>
      </c>
      <c r="V325">
        <v>18.8</v>
      </c>
      <c r="W325">
        <v>20.6</v>
      </c>
      <c r="X325">
        <v>20.3</v>
      </c>
      <c r="Y325">
        <v>22.3</v>
      </c>
      <c r="Z325">
        <v>21.3</v>
      </c>
      <c r="AA325">
        <v>19.9</v>
      </c>
      <c r="AC325" s="38">
        <f t="shared" si="181"/>
        <v>7</v>
      </c>
      <c r="AD325" s="38">
        <f t="shared" si="182"/>
        <v>16.04615384615385</v>
      </c>
      <c r="AE325" s="38"/>
      <c r="AF325" s="38">
        <f t="shared" si="183"/>
        <v>10</v>
      </c>
      <c r="AG325" s="38">
        <f t="shared" si="184"/>
        <v>10</v>
      </c>
      <c r="AH325" s="38">
        <f t="shared" si="185"/>
        <v>5</v>
      </c>
      <c r="AI325" s="38">
        <f t="shared" si="186"/>
        <v>25</v>
      </c>
      <c r="AJ325" s="38"/>
      <c r="AK325" s="38">
        <f t="shared" si="187"/>
        <v>0</v>
      </c>
      <c r="AL325" s="38">
        <f t="shared" si="188"/>
        <v>0</v>
      </c>
      <c r="AM325" s="38">
        <f t="shared" si="189"/>
        <v>0</v>
      </c>
      <c r="AN325" s="38">
        <f t="shared" si="190"/>
        <v>0</v>
      </c>
      <c r="AO325" s="38"/>
      <c r="AP325" s="38">
        <f t="shared" si="191"/>
        <v>1</v>
      </c>
      <c r="AQ325" s="38">
        <f t="shared" si="192"/>
        <v>1</v>
      </c>
      <c r="AR325" s="38">
        <f t="shared" si="193"/>
        <v>0</v>
      </c>
      <c r="AS325" s="38">
        <f t="shared" si="194"/>
        <v>0</v>
      </c>
      <c r="AT325" s="38">
        <f t="shared" si="195"/>
        <v>0</v>
      </c>
      <c r="AU325" s="38"/>
      <c r="AV325" s="38">
        <f t="shared" si="196"/>
      </c>
      <c r="AW325" s="38">
        <f t="shared" si="197"/>
      </c>
      <c r="AX325" s="38">
        <f t="shared" si="198"/>
        <v>1</v>
      </c>
      <c r="AY325" s="38">
        <f t="shared" si="199"/>
        <v>1</v>
      </c>
      <c r="AZ325" s="38">
        <f t="shared" si="200"/>
        <v>1</v>
      </c>
      <c r="BA325" s="38">
        <f t="shared" si="201"/>
        <v>1</v>
      </c>
      <c r="BB325" s="38">
        <f t="shared" si="202"/>
        <v>0</v>
      </c>
      <c r="BC325" s="38">
        <f t="shared" si="203"/>
        <v>0</v>
      </c>
      <c r="BD325" s="38">
        <f t="shared" si="204"/>
        <v>4</v>
      </c>
      <c r="BE325" s="38"/>
      <c r="BF325" s="38"/>
      <c r="BG325" s="39">
        <f t="shared" si="205"/>
        <v>1.0137362637362637</v>
      </c>
      <c r="BH325" s="39">
        <f t="shared" si="206"/>
        <v>0.7540116937405966</v>
      </c>
      <c r="BI325" s="39">
        <f t="shared" si="207"/>
        <v>0.8683384672698755</v>
      </c>
      <c r="BJ325" s="38"/>
      <c r="BK325" s="38"/>
      <c r="BL325" s="38"/>
      <c r="BM325" s="38">
        <f t="shared" si="208"/>
        <v>-14</v>
      </c>
      <c r="BN325" s="38">
        <f t="shared" si="209"/>
        <v>25</v>
      </c>
      <c r="BO325" s="38">
        <f t="shared" si="210"/>
        <v>0</v>
      </c>
      <c r="BP325" s="38">
        <f t="shared" si="211"/>
        <v>1</v>
      </c>
      <c r="BQ325" s="38">
        <f t="shared" si="212"/>
        <v>1</v>
      </c>
      <c r="BR325" s="38">
        <f t="shared" si="213"/>
        <v>0</v>
      </c>
      <c r="BS325" s="38">
        <f t="shared" si="214"/>
        <v>0</v>
      </c>
      <c r="BT325" s="38">
        <f t="shared" si="215"/>
        <v>0</v>
      </c>
      <c r="BU325" s="38">
        <f t="shared" si="216"/>
        <v>4</v>
      </c>
      <c r="BV325" s="40">
        <f t="shared" si="217"/>
        <v>0</v>
      </c>
      <c r="BW325" s="40">
        <f t="shared" si="218"/>
        <v>10</v>
      </c>
      <c r="BX325" s="40">
        <f t="shared" si="219"/>
        <v>25</v>
      </c>
      <c r="BY325" s="38">
        <f t="shared" si="220"/>
        <v>52</v>
      </c>
      <c r="BZ325" s="37"/>
      <c r="CA325" s="37"/>
      <c r="CB325" s="37"/>
      <c r="CC325" s="37"/>
      <c r="CD325" s="37" t="s">
        <v>620</v>
      </c>
      <c r="CE325" s="37"/>
      <c r="CF325" s="37"/>
      <c r="CG325" s="37"/>
      <c r="CH325" s="37">
        <f t="shared" si="221"/>
        <v>1</v>
      </c>
      <c r="CI325" s="38">
        <f t="shared" si="222"/>
        <v>0</v>
      </c>
      <c r="CJ325" s="38">
        <f t="shared" si="223"/>
        <v>20.6</v>
      </c>
      <c r="CR325" s="38">
        <f t="shared" si="224"/>
        <v>0.8683384672698755</v>
      </c>
      <c r="CS325" s="39">
        <f t="shared" si="225"/>
        <v>0</v>
      </c>
    </row>
    <row r="326" spans="1:97" ht="12.75">
      <c r="A326" s="4" t="s">
        <v>220</v>
      </c>
      <c r="B326" s="4" t="s">
        <v>3</v>
      </c>
      <c r="C326" s="6" t="s">
        <v>242</v>
      </c>
      <c r="D326" s="5" t="s">
        <v>510</v>
      </c>
      <c r="E326" s="4" t="s">
        <v>49</v>
      </c>
      <c r="F326" s="4"/>
      <c r="G326">
        <v>6.3</v>
      </c>
      <c r="H326">
        <v>12.7</v>
      </c>
      <c r="I326">
        <v>12.4</v>
      </c>
      <c r="J326">
        <v>9.9</v>
      </c>
      <c r="K326">
        <v>11.4</v>
      </c>
      <c r="L326">
        <v>17.6</v>
      </c>
      <c r="M326">
        <v>7.8</v>
      </c>
      <c r="N326">
        <v>15.4</v>
      </c>
      <c r="O326">
        <v>7.3</v>
      </c>
      <c r="P326">
        <v>10.7</v>
      </c>
      <c r="Q326">
        <v>9.8</v>
      </c>
      <c r="R326">
        <v>10.9</v>
      </c>
      <c r="S326">
        <v>9.9</v>
      </c>
      <c r="T326">
        <v>14.9</v>
      </c>
      <c r="U326">
        <v>15</v>
      </c>
      <c r="V326">
        <v>22.1</v>
      </c>
      <c r="W326">
        <v>5.5</v>
      </c>
      <c r="X326">
        <v>15.5</v>
      </c>
      <c r="Y326">
        <v>20.3</v>
      </c>
      <c r="Z326">
        <v>21</v>
      </c>
      <c r="AA326">
        <v>16.4</v>
      </c>
      <c r="AC326" s="38">
        <f t="shared" si="181"/>
        <v>0</v>
      </c>
      <c r="AD326" s="38">
        <f t="shared" si="182"/>
        <v>13.325</v>
      </c>
      <c r="AE326" s="38"/>
      <c r="AF326" s="38">
        <f t="shared" si="183"/>
        <v>10</v>
      </c>
      <c r="AG326" s="38">
        <f t="shared" si="184"/>
        <v>10</v>
      </c>
      <c r="AH326" s="38">
        <f t="shared" si="185"/>
        <v>0</v>
      </c>
      <c r="AI326" s="38">
        <f t="shared" si="186"/>
        <v>20</v>
      </c>
      <c r="AJ326" s="38"/>
      <c r="AK326" s="38">
        <f t="shared" si="187"/>
        <v>1</v>
      </c>
      <c r="AL326" s="38">
        <f t="shared" si="188"/>
        <v>1</v>
      </c>
      <c r="AM326" s="38">
        <f t="shared" si="189"/>
        <v>0</v>
      </c>
      <c r="AN326" s="38">
        <f t="shared" si="190"/>
        <v>2</v>
      </c>
      <c r="AO326" s="38"/>
      <c r="AP326" s="38">
        <f t="shared" si="191"/>
        <v>0</v>
      </c>
      <c r="AQ326" s="38">
        <f t="shared" si="192"/>
        <v>1</v>
      </c>
      <c r="AR326" s="38">
        <f t="shared" si="193"/>
        <v>0</v>
      </c>
      <c r="AS326" s="38">
        <f t="shared" si="194"/>
        <v>0</v>
      </c>
      <c r="AT326" s="38">
        <f t="shared" si="195"/>
        <v>0</v>
      </c>
      <c r="AU326" s="38"/>
      <c r="AV326" s="38">
        <f t="shared" si="196"/>
        <v>1</v>
      </c>
      <c r="AW326" s="38">
        <f t="shared" si="197"/>
        <v>0</v>
      </c>
      <c r="AX326" s="38">
        <f t="shared" si="198"/>
        <v>1</v>
      </c>
      <c r="AY326" s="38">
        <f t="shared" si="199"/>
        <v>1</v>
      </c>
      <c r="AZ326" s="38">
        <f t="shared" si="200"/>
        <v>1</v>
      </c>
      <c r="BA326" s="38">
        <f t="shared" si="201"/>
        <v>1</v>
      </c>
      <c r="BB326" s="38">
        <f t="shared" si="202"/>
        <v>0</v>
      </c>
      <c r="BC326" s="38">
        <f t="shared" si="203"/>
        <v>0</v>
      </c>
      <c r="BD326" s="38">
        <f t="shared" si="204"/>
        <v>5</v>
      </c>
      <c r="BE326" s="38"/>
      <c r="BF326" s="38"/>
      <c r="BG326" s="39">
        <f t="shared" si="205"/>
        <v>0.34233082706766915</v>
      </c>
      <c r="BH326" s="39">
        <f t="shared" si="206"/>
        <v>0.19087902904753473</v>
      </c>
      <c r="BI326" s="39">
        <f t="shared" si="207"/>
        <v>0.43689704627925185</v>
      </c>
      <c r="BJ326" s="38"/>
      <c r="BK326" s="38"/>
      <c r="BL326" s="38"/>
      <c r="BM326" s="38">
        <f t="shared" si="208"/>
        <v>0</v>
      </c>
      <c r="BN326" s="38">
        <f t="shared" si="209"/>
        <v>20</v>
      </c>
      <c r="BO326" s="38">
        <f t="shared" si="210"/>
        <v>2</v>
      </c>
      <c r="BP326" s="38">
        <f t="shared" si="211"/>
        <v>0</v>
      </c>
      <c r="BQ326" s="38">
        <f t="shared" si="212"/>
        <v>1</v>
      </c>
      <c r="BR326" s="38">
        <f t="shared" si="213"/>
        <v>0</v>
      </c>
      <c r="BS326" s="38">
        <f t="shared" si="214"/>
        <v>0</v>
      </c>
      <c r="BT326" s="38">
        <f t="shared" si="215"/>
        <v>0</v>
      </c>
      <c r="BU326" s="38">
        <f t="shared" si="216"/>
        <v>5</v>
      </c>
      <c r="BV326" s="40">
        <f t="shared" si="217"/>
        <v>-1</v>
      </c>
      <c r="BW326" s="40">
        <f t="shared" si="218"/>
        <v>0</v>
      </c>
      <c r="BX326" s="40">
        <f t="shared" si="219"/>
        <v>5</v>
      </c>
      <c r="BY326" s="38">
        <f t="shared" si="220"/>
        <v>32</v>
      </c>
      <c r="BZ326" s="37"/>
      <c r="CA326" s="37"/>
      <c r="CB326" s="37"/>
      <c r="CC326" s="37"/>
      <c r="CD326" s="37"/>
      <c r="CE326" s="37"/>
      <c r="CF326" s="37"/>
      <c r="CG326" s="37"/>
      <c r="CH326" s="37">
        <f t="shared" si="221"/>
        <v>1</v>
      </c>
      <c r="CI326" s="38">
        <f t="shared" si="222"/>
        <v>1</v>
      </c>
      <c r="CJ326" s="38">
        <f t="shared" si="223"/>
        <v>18.7</v>
      </c>
      <c r="CR326" s="38">
        <f t="shared" si="224"/>
        <v>0.4452572715689865</v>
      </c>
      <c r="CS326" s="39">
        <f t="shared" si="225"/>
        <v>-10</v>
      </c>
    </row>
    <row r="327" spans="1:97" ht="12.75">
      <c r="A327" s="4" t="s">
        <v>220</v>
      </c>
      <c r="B327" s="4" t="s">
        <v>3</v>
      </c>
      <c r="C327" s="5" t="s">
        <v>281</v>
      </c>
      <c r="D327" s="4" t="s">
        <v>282</v>
      </c>
      <c r="E327" s="4" t="s">
        <v>8</v>
      </c>
      <c r="F327" s="4" t="s">
        <v>283</v>
      </c>
      <c r="G327">
        <v>6.3</v>
      </c>
      <c r="J327">
        <v>5.7</v>
      </c>
      <c r="K327">
        <v>1.5</v>
      </c>
      <c r="L327">
        <v>-2.7</v>
      </c>
      <c r="M327">
        <v>5</v>
      </c>
      <c r="N327">
        <v>7.5</v>
      </c>
      <c r="O327">
        <v>4.1</v>
      </c>
      <c r="P327">
        <v>8.7</v>
      </c>
      <c r="Q327">
        <v>10.7</v>
      </c>
      <c r="R327">
        <v>10.5</v>
      </c>
      <c r="S327">
        <v>14.6</v>
      </c>
      <c r="T327">
        <v>14.8</v>
      </c>
      <c r="U327">
        <v>15</v>
      </c>
      <c r="V327">
        <v>19.1</v>
      </c>
      <c r="W327">
        <v>21.1</v>
      </c>
      <c r="X327">
        <v>17.1</v>
      </c>
      <c r="Y327">
        <v>21.4</v>
      </c>
      <c r="Z327">
        <v>27.6</v>
      </c>
      <c r="AA327">
        <v>19</v>
      </c>
      <c r="AC327" s="38">
        <f t="shared" si="181"/>
        <v>2</v>
      </c>
      <c r="AD327" s="38">
        <f t="shared" si="182"/>
        <v>12.261111111111111</v>
      </c>
      <c r="AE327" s="38"/>
      <c r="AF327" s="38">
        <f t="shared" si="183"/>
        <v>10</v>
      </c>
      <c r="AG327" s="38">
        <f t="shared" si="184"/>
        <v>15</v>
      </c>
      <c r="AH327" s="38">
        <f t="shared" si="185"/>
        <v>5</v>
      </c>
      <c r="AI327" s="38">
        <f t="shared" si="186"/>
        <v>30</v>
      </c>
      <c r="AJ327" s="38"/>
      <c r="AK327" s="38">
        <f t="shared" si="187"/>
        <v>1</v>
      </c>
      <c r="AL327" s="38">
        <f t="shared" si="188"/>
        <v>2.5</v>
      </c>
      <c r="AM327" s="38">
        <f t="shared" si="189"/>
        <v>1</v>
      </c>
      <c r="AN327" s="38">
        <f t="shared" si="190"/>
        <v>4.5</v>
      </c>
      <c r="AO327" s="38"/>
      <c r="AP327" s="38">
        <f t="shared" si="191"/>
        <v>1</v>
      </c>
      <c r="AQ327" s="38">
        <f t="shared" si="192"/>
        <v>1</v>
      </c>
      <c r="AR327" s="38">
        <f t="shared" si="193"/>
        <v>0</v>
      </c>
      <c r="AS327" s="38">
        <f t="shared" si="194"/>
        <v>0</v>
      </c>
      <c r="AT327" s="38">
        <f t="shared" si="195"/>
        <v>0</v>
      </c>
      <c r="AU327" s="38"/>
      <c r="AV327" s="38">
        <f t="shared" si="196"/>
        <v>0</v>
      </c>
      <c r="AW327" s="38">
        <f t="shared" si="197"/>
        <v>1</v>
      </c>
      <c r="AX327" s="38">
        <f t="shared" si="198"/>
        <v>1</v>
      </c>
      <c r="AY327" s="38">
        <f t="shared" si="199"/>
        <v>1</v>
      </c>
      <c r="AZ327" s="38">
        <f t="shared" si="200"/>
        <v>1</v>
      </c>
      <c r="BA327" s="38">
        <f t="shared" si="201"/>
        <v>1</v>
      </c>
      <c r="BB327" s="38">
        <f t="shared" si="202"/>
        <v>0</v>
      </c>
      <c r="BC327" s="38">
        <f t="shared" si="203"/>
        <v>0</v>
      </c>
      <c r="BD327" s="38">
        <f t="shared" si="204"/>
        <v>5</v>
      </c>
      <c r="BE327" s="38"/>
      <c r="BF327" s="38"/>
      <c r="BG327" s="39">
        <f t="shared" si="205"/>
        <v>1.3821465428276571</v>
      </c>
      <c r="BH327" s="39">
        <f t="shared" si="206"/>
        <v>0.861106807004938</v>
      </c>
      <c r="BI327" s="39">
        <f t="shared" si="207"/>
        <v>0.9279584080145715</v>
      </c>
      <c r="BJ327" s="38"/>
      <c r="BK327" s="38"/>
      <c r="BL327" s="38"/>
      <c r="BM327" s="38">
        <f t="shared" si="208"/>
        <v>-4</v>
      </c>
      <c r="BN327" s="38">
        <f t="shared" si="209"/>
        <v>30</v>
      </c>
      <c r="BO327" s="38">
        <f t="shared" si="210"/>
        <v>4.5</v>
      </c>
      <c r="BP327" s="38">
        <f t="shared" si="211"/>
        <v>1</v>
      </c>
      <c r="BQ327" s="38">
        <f t="shared" si="212"/>
        <v>1</v>
      </c>
      <c r="BR327" s="38">
        <f t="shared" si="213"/>
        <v>0</v>
      </c>
      <c r="BS327" s="38">
        <f t="shared" si="214"/>
        <v>0</v>
      </c>
      <c r="BT327" s="38">
        <f t="shared" si="215"/>
        <v>0</v>
      </c>
      <c r="BU327" s="38">
        <f t="shared" si="216"/>
        <v>5</v>
      </c>
      <c r="BV327" s="40">
        <f t="shared" si="217"/>
        <v>10</v>
      </c>
      <c r="BW327" s="40">
        <f t="shared" si="218"/>
        <v>15</v>
      </c>
      <c r="BX327" s="40">
        <f t="shared" si="219"/>
        <v>30</v>
      </c>
      <c r="BY327" s="38">
        <f t="shared" si="220"/>
        <v>92.5</v>
      </c>
      <c r="BZ327" s="37"/>
      <c r="CA327" s="37" t="s">
        <v>620</v>
      </c>
      <c r="CB327" s="37" t="s">
        <v>620</v>
      </c>
      <c r="CC327" s="37" t="s">
        <v>620</v>
      </c>
      <c r="CD327" s="37" t="s">
        <v>620</v>
      </c>
      <c r="CE327" s="37"/>
      <c r="CF327" s="37"/>
      <c r="CG327" s="37"/>
      <c r="CH327" s="37">
        <f t="shared" si="221"/>
        <v>1</v>
      </c>
      <c r="CI327" s="38">
        <f t="shared" si="222"/>
        <v>1</v>
      </c>
      <c r="CJ327" s="38">
        <f t="shared" si="223"/>
        <v>23.3</v>
      </c>
      <c r="CR327" s="38">
        <f t="shared" si="224"/>
        <v>0.9339633070224572</v>
      </c>
      <c r="CS327" s="39">
        <f t="shared" si="225"/>
        <v>0.0060048990078857</v>
      </c>
    </row>
    <row r="328" spans="1:97" ht="12.75">
      <c r="A328" s="4" t="s">
        <v>220</v>
      </c>
      <c r="B328" s="4" t="s">
        <v>3</v>
      </c>
      <c r="C328" s="5" t="s">
        <v>281</v>
      </c>
      <c r="D328" s="4" t="s">
        <v>282</v>
      </c>
      <c r="E328" s="4" t="s">
        <v>49</v>
      </c>
      <c r="F328" s="4" t="s">
        <v>283</v>
      </c>
      <c r="G328">
        <v>6.3</v>
      </c>
      <c r="H328">
        <v>13.1</v>
      </c>
      <c r="I328">
        <v>13</v>
      </c>
      <c r="J328">
        <v>8.1</v>
      </c>
      <c r="K328">
        <v>2</v>
      </c>
      <c r="L328">
        <v>8.8</v>
      </c>
      <c r="M328">
        <v>11.7</v>
      </c>
      <c r="N328">
        <v>9</v>
      </c>
      <c r="O328">
        <v>11.2</v>
      </c>
      <c r="P328">
        <v>14.1</v>
      </c>
      <c r="Q328">
        <v>14.7</v>
      </c>
      <c r="R328">
        <v>12.6</v>
      </c>
      <c r="S328">
        <v>14.8</v>
      </c>
      <c r="T328">
        <v>17.6</v>
      </c>
      <c r="U328">
        <v>16.7</v>
      </c>
      <c r="V328">
        <v>17</v>
      </c>
      <c r="W328">
        <v>15.6</v>
      </c>
      <c r="X328">
        <v>20.1</v>
      </c>
      <c r="Y328">
        <v>1.6</v>
      </c>
      <c r="Z328">
        <v>16.6</v>
      </c>
      <c r="AA328">
        <v>20.8</v>
      </c>
      <c r="AC328" s="38">
        <f t="shared" si="181"/>
        <v>0</v>
      </c>
      <c r="AD328" s="38">
        <f t="shared" si="182"/>
        <v>12.954999999999998</v>
      </c>
      <c r="AE328" s="38"/>
      <c r="AF328" s="38">
        <f t="shared" si="183"/>
        <v>0</v>
      </c>
      <c r="AG328" s="38">
        <f t="shared" si="184"/>
        <v>0</v>
      </c>
      <c r="AH328" s="38">
        <f t="shared" si="185"/>
        <v>10</v>
      </c>
      <c r="AI328" s="38">
        <f t="shared" si="186"/>
        <v>10</v>
      </c>
      <c r="AJ328" s="38"/>
      <c r="AK328" s="38">
        <f t="shared" si="187"/>
        <v>0</v>
      </c>
      <c r="AL328" s="38">
        <f t="shared" si="188"/>
        <v>0</v>
      </c>
      <c r="AM328" s="38">
        <f t="shared" si="189"/>
        <v>1</v>
      </c>
      <c r="AN328" s="38">
        <f t="shared" si="190"/>
        <v>1</v>
      </c>
      <c r="AO328" s="38"/>
      <c r="AP328" s="38">
        <f t="shared" si="191"/>
        <v>1</v>
      </c>
      <c r="AQ328" s="38">
        <f t="shared" si="192"/>
        <v>1</v>
      </c>
      <c r="AR328" s="38">
        <f t="shared" si="193"/>
        <v>1</v>
      </c>
      <c r="AS328" s="38">
        <f t="shared" si="194"/>
        <v>0</v>
      </c>
      <c r="AT328" s="38">
        <f t="shared" si="195"/>
        <v>0</v>
      </c>
      <c r="AU328" s="38"/>
      <c r="AV328" s="38">
        <f t="shared" si="196"/>
        <v>0</v>
      </c>
      <c r="AW328" s="38">
        <f t="shared" si="197"/>
        <v>1</v>
      </c>
      <c r="AX328" s="38">
        <f t="shared" si="198"/>
        <v>1</v>
      </c>
      <c r="AY328" s="38">
        <f t="shared" si="199"/>
        <v>1</v>
      </c>
      <c r="AZ328" s="38">
        <f t="shared" si="200"/>
        <v>0</v>
      </c>
      <c r="BA328" s="38">
        <f t="shared" si="201"/>
        <v>1</v>
      </c>
      <c r="BB328" s="38">
        <f t="shared" si="202"/>
        <v>1</v>
      </c>
      <c r="BC328" s="38">
        <f t="shared" si="203"/>
        <v>1</v>
      </c>
      <c r="BD328" s="38">
        <f t="shared" si="204"/>
        <v>6</v>
      </c>
      <c r="BE328" s="38"/>
      <c r="BF328" s="38"/>
      <c r="BG328" s="39">
        <f t="shared" si="205"/>
        <v>0.41631578947368425</v>
      </c>
      <c r="BH328" s="39">
        <f t="shared" si="206"/>
        <v>0.22921691411460438</v>
      </c>
      <c r="BI328" s="39">
        <f t="shared" si="207"/>
        <v>0.47876603274940505</v>
      </c>
      <c r="BJ328" s="38"/>
      <c r="BK328" s="38"/>
      <c r="BL328" s="38"/>
      <c r="BM328" s="38">
        <f t="shared" si="208"/>
        <v>0</v>
      </c>
      <c r="BN328" s="38">
        <f t="shared" si="209"/>
        <v>10</v>
      </c>
      <c r="BO328" s="38">
        <f t="shared" si="210"/>
        <v>1</v>
      </c>
      <c r="BP328" s="38">
        <f t="shared" si="211"/>
        <v>1</v>
      </c>
      <c r="BQ328" s="38">
        <f t="shared" si="212"/>
        <v>1</v>
      </c>
      <c r="BR328" s="38">
        <f t="shared" si="213"/>
        <v>1</v>
      </c>
      <c r="BS328" s="38">
        <f t="shared" si="214"/>
        <v>0</v>
      </c>
      <c r="BT328" s="38">
        <f t="shared" si="215"/>
        <v>0</v>
      </c>
      <c r="BU328" s="38">
        <f t="shared" si="216"/>
        <v>6</v>
      </c>
      <c r="BV328" s="40">
        <f t="shared" si="217"/>
        <v>-1</v>
      </c>
      <c r="BW328" s="40">
        <f t="shared" si="218"/>
        <v>0</v>
      </c>
      <c r="BX328" s="40">
        <f t="shared" si="219"/>
        <v>5</v>
      </c>
      <c r="BY328" s="38">
        <f t="shared" si="220"/>
        <v>24</v>
      </c>
      <c r="BZ328" s="37"/>
      <c r="CA328" s="37"/>
      <c r="CB328" s="37"/>
      <c r="CC328" s="37"/>
      <c r="CD328" s="37"/>
      <c r="CE328" s="37"/>
      <c r="CF328" s="37"/>
      <c r="CG328" s="37"/>
      <c r="CH328" s="37">
        <f t="shared" si="221"/>
        <v>1</v>
      </c>
      <c r="CI328" s="38">
        <f t="shared" si="222"/>
        <v>0</v>
      </c>
      <c r="CJ328" s="38">
        <f t="shared" si="223"/>
        <v>18.700000000000003</v>
      </c>
      <c r="CR328" s="38">
        <f t="shared" si="224"/>
        <v>0.40864793901580104</v>
      </c>
      <c r="CS328" s="39">
        <f t="shared" si="225"/>
        <v>-10</v>
      </c>
    </row>
    <row r="329" spans="1:97" ht="12.75">
      <c r="A329" s="4" t="s">
        <v>220</v>
      </c>
      <c r="B329" s="4" t="s">
        <v>3</v>
      </c>
      <c r="C329" s="6" t="s">
        <v>262</v>
      </c>
      <c r="D329" s="7" t="s">
        <v>508</v>
      </c>
      <c r="E329" s="4" t="s">
        <v>8</v>
      </c>
      <c r="F329" s="4"/>
      <c r="G329">
        <v>6.3</v>
      </c>
      <c r="H329">
        <v>4.8</v>
      </c>
      <c r="I329">
        <v>6.1</v>
      </c>
      <c r="J329">
        <v>6.7</v>
      </c>
      <c r="K329">
        <v>9.2</v>
      </c>
      <c r="L329">
        <v>9.6</v>
      </c>
      <c r="M329">
        <v>8.6</v>
      </c>
      <c r="N329">
        <v>9.7</v>
      </c>
      <c r="O329">
        <v>10.7</v>
      </c>
      <c r="P329">
        <v>13.9</v>
      </c>
      <c r="Q329">
        <v>13.2</v>
      </c>
      <c r="R329">
        <v>12.9</v>
      </c>
      <c r="S329">
        <v>15.8</v>
      </c>
      <c r="T329">
        <v>16.5</v>
      </c>
      <c r="U329">
        <v>18.7</v>
      </c>
      <c r="V329">
        <v>17.7</v>
      </c>
      <c r="W329">
        <v>16.4</v>
      </c>
      <c r="X329">
        <v>16.5</v>
      </c>
      <c r="Y329">
        <v>15.1</v>
      </c>
      <c r="Z329">
        <v>18</v>
      </c>
      <c r="AA329">
        <v>17.8</v>
      </c>
      <c r="AC329" s="38">
        <f t="shared" si="181"/>
        <v>0</v>
      </c>
      <c r="AD329" s="38">
        <f t="shared" si="182"/>
        <v>12.895</v>
      </c>
      <c r="AE329" s="38"/>
      <c r="AF329" s="38">
        <f t="shared" si="183"/>
        <v>0</v>
      </c>
      <c r="AG329" s="38">
        <f t="shared" si="184"/>
        <v>5</v>
      </c>
      <c r="AH329" s="38">
        <f t="shared" si="185"/>
        <v>5</v>
      </c>
      <c r="AI329" s="38">
        <f t="shared" si="186"/>
        <v>10</v>
      </c>
      <c r="AJ329" s="38"/>
      <c r="AK329" s="38">
        <f t="shared" si="187"/>
        <v>0</v>
      </c>
      <c r="AL329" s="38">
        <f t="shared" si="188"/>
        <v>0</v>
      </c>
      <c r="AM329" s="38">
        <f t="shared" si="189"/>
        <v>0</v>
      </c>
      <c r="AN329" s="38">
        <f t="shared" si="190"/>
        <v>0</v>
      </c>
      <c r="AO329" s="38"/>
      <c r="AP329" s="38">
        <f t="shared" si="191"/>
        <v>0</v>
      </c>
      <c r="AQ329" s="38">
        <f t="shared" si="192"/>
        <v>0</v>
      </c>
      <c r="AR329" s="38">
        <f t="shared" si="193"/>
        <v>0</v>
      </c>
      <c r="AS329" s="38">
        <f t="shared" si="194"/>
        <v>0</v>
      </c>
      <c r="AT329" s="38">
        <f t="shared" si="195"/>
        <v>0</v>
      </c>
      <c r="AU329" s="38"/>
      <c r="AV329" s="38">
        <f t="shared" si="196"/>
        <v>1</v>
      </c>
      <c r="AW329" s="38">
        <f t="shared" si="197"/>
        <v>1</v>
      </c>
      <c r="AX329" s="38">
        <f t="shared" si="198"/>
        <v>1</v>
      </c>
      <c r="AY329" s="38">
        <f t="shared" si="199"/>
        <v>1</v>
      </c>
      <c r="AZ329" s="38">
        <f t="shared" si="200"/>
        <v>0</v>
      </c>
      <c r="BA329" s="38">
        <f t="shared" si="201"/>
        <v>1</v>
      </c>
      <c r="BB329" s="38">
        <f t="shared" si="202"/>
        <v>1</v>
      </c>
      <c r="BC329" s="38">
        <f t="shared" si="203"/>
        <v>0</v>
      </c>
      <c r="BD329" s="38">
        <f t="shared" si="204"/>
        <v>6</v>
      </c>
      <c r="BE329" s="38"/>
      <c r="BF329" s="38"/>
      <c r="BG329" s="39">
        <f t="shared" si="205"/>
        <v>0.6949624060150378</v>
      </c>
      <c r="BH329" s="39">
        <f t="shared" si="206"/>
        <v>0.8735953018835866</v>
      </c>
      <c r="BI329" s="39">
        <f t="shared" si="207"/>
        <v>0.9346632023801871</v>
      </c>
      <c r="BJ329" s="38"/>
      <c r="BK329" s="38"/>
      <c r="BL329" s="38"/>
      <c r="BM329" s="38">
        <f t="shared" si="208"/>
        <v>0</v>
      </c>
      <c r="BN329" s="38">
        <f t="shared" si="209"/>
        <v>10</v>
      </c>
      <c r="BO329" s="38">
        <f t="shared" si="210"/>
        <v>0</v>
      </c>
      <c r="BP329" s="38">
        <f t="shared" si="211"/>
        <v>0</v>
      </c>
      <c r="BQ329" s="38">
        <f t="shared" si="212"/>
        <v>0</v>
      </c>
      <c r="BR329" s="38">
        <f t="shared" si="213"/>
        <v>0</v>
      </c>
      <c r="BS329" s="38">
        <f t="shared" si="214"/>
        <v>0</v>
      </c>
      <c r="BT329" s="38">
        <f t="shared" si="215"/>
        <v>0</v>
      </c>
      <c r="BU329" s="38">
        <f t="shared" si="216"/>
        <v>6</v>
      </c>
      <c r="BV329" s="40">
        <f t="shared" si="217"/>
        <v>2.5</v>
      </c>
      <c r="BW329" s="40">
        <f t="shared" si="218"/>
        <v>15</v>
      </c>
      <c r="BX329" s="40">
        <f t="shared" si="219"/>
        <v>30</v>
      </c>
      <c r="BY329" s="38">
        <f t="shared" si="220"/>
        <v>63.5</v>
      </c>
      <c r="BZ329" s="37"/>
      <c r="CA329" s="37"/>
      <c r="CB329" s="37"/>
      <c r="CC329" s="37"/>
      <c r="CD329" s="37" t="s">
        <v>620</v>
      </c>
      <c r="CE329" s="37"/>
      <c r="CF329" s="37"/>
      <c r="CG329" s="37"/>
      <c r="CH329" s="37">
        <f t="shared" si="221"/>
        <v>1</v>
      </c>
      <c r="CI329" s="38">
        <f t="shared" si="222"/>
        <v>0</v>
      </c>
      <c r="CJ329" s="38">
        <f t="shared" si="223"/>
        <v>17.9</v>
      </c>
      <c r="CR329" s="38">
        <f t="shared" si="224"/>
        <v>0.8744265289375157</v>
      </c>
      <c r="CS329" s="39">
        <f t="shared" si="225"/>
        <v>-0.06023667344267136</v>
      </c>
    </row>
    <row r="330" spans="1:97" ht="12.75">
      <c r="A330" s="4" t="s">
        <v>220</v>
      </c>
      <c r="B330" s="4" t="s">
        <v>3</v>
      </c>
      <c r="C330" s="6" t="s">
        <v>262</v>
      </c>
      <c r="D330" s="7" t="s">
        <v>508</v>
      </c>
      <c r="E330" s="4" t="s">
        <v>49</v>
      </c>
      <c r="F330" s="4"/>
      <c r="G330">
        <v>6.3</v>
      </c>
      <c r="H330">
        <v>15.4</v>
      </c>
      <c r="I330">
        <v>9.7</v>
      </c>
      <c r="J330">
        <v>8.4</v>
      </c>
      <c r="K330">
        <v>10.3</v>
      </c>
      <c r="L330">
        <v>7.8</v>
      </c>
      <c r="M330">
        <v>11.9</v>
      </c>
      <c r="N330">
        <v>9.3</v>
      </c>
      <c r="O330">
        <v>12.1</v>
      </c>
      <c r="P330">
        <v>13.5</v>
      </c>
      <c r="Q330">
        <v>14.4</v>
      </c>
      <c r="R330">
        <v>14.2</v>
      </c>
      <c r="S330">
        <v>13.6</v>
      </c>
      <c r="T330">
        <v>17.8</v>
      </c>
      <c r="U330">
        <v>14.3</v>
      </c>
      <c r="V330">
        <v>17.1</v>
      </c>
      <c r="W330">
        <v>15.6</v>
      </c>
      <c r="X330">
        <v>15</v>
      </c>
      <c r="Y330">
        <v>17.9</v>
      </c>
      <c r="Z330">
        <v>16.1</v>
      </c>
      <c r="AA330">
        <v>18</v>
      </c>
      <c r="AC330" s="38">
        <f t="shared" si="181"/>
        <v>0</v>
      </c>
      <c r="AD330" s="38">
        <f t="shared" si="182"/>
        <v>13.62</v>
      </c>
      <c r="AE330" s="38"/>
      <c r="AF330" s="38">
        <f t="shared" si="183"/>
        <v>5</v>
      </c>
      <c r="AG330" s="38">
        <f t="shared" si="184"/>
        <v>0</v>
      </c>
      <c r="AH330" s="38">
        <f t="shared" si="185"/>
        <v>5</v>
      </c>
      <c r="AI330" s="38">
        <f t="shared" si="186"/>
        <v>10</v>
      </c>
      <c r="AJ330" s="38"/>
      <c r="AK330" s="38">
        <f t="shared" si="187"/>
        <v>0</v>
      </c>
      <c r="AL330" s="38">
        <f t="shared" si="188"/>
        <v>0</v>
      </c>
      <c r="AM330" s="38">
        <f t="shared" si="189"/>
        <v>0</v>
      </c>
      <c r="AN330" s="38">
        <f t="shared" si="190"/>
        <v>0</v>
      </c>
      <c r="AO330" s="38"/>
      <c r="AP330" s="38">
        <f t="shared" si="191"/>
        <v>0</v>
      </c>
      <c r="AQ330" s="38">
        <f t="shared" si="192"/>
        <v>0</v>
      </c>
      <c r="AR330" s="38">
        <f t="shared" si="193"/>
        <v>1</v>
      </c>
      <c r="AS330" s="38">
        <f t="shared" si="194"/>
        <v>0</v>
      </c>
      <c r="AT330" s="38">
        <f t="shared" si="195"/>
        <v>0</v>
      </c>
      <c r="AU330" s="38"/>
      <c r="AV330" s="38">
        <f t="shared" si="196"/>
        <v>0</v>
      </c>
      <c r="AW330" s="38">
        <f t="shared" si="197"/>
        <v>1</v>
      </c>
      <c r="AX330" s="38">
        <f t="shared" si="198"/>
        <v>1</v>
      </c>
      <c r="AY330" s="38">
        <f t="shared" si="199"/>
        <v>1</v>
      </c>
      <c r="AZ330" s="38">
        <f t="shared" si="200"/>
        <v>0</v>
      </c>
      <c r="BA330" s="38">
        <f t="shared" si="201"/>
        <v>1</v>
      </c>
      <c r="BB330" s="38">
        <f t="shared" si="202"/>
        <v>1</v>
      </c>
      <c r="BC330" s="38">
        <f t="shared" si="203"/>
        <v>1</v>
      </c>
      <c r="BD330" s="38">
        <f t="shared" si="204"/>
        <v>6</v>
      </c>
      <c r="BE330" s="38"/>
      <c r="BF330" s="38"/>
      <c r="BG330" s="39">
        <f t="shared" si="205"/>
        <v>0.4195488721804511</v>
      </c>
      <c r="BH330" s="39">
        <f t="shared" si="206"/>
        <v>0.5999945427713378</v>
      </c>
      <c r="BI330" s="39">
        <f t="shared" si="207"/>
        <v>0.7745931466075192</v>
      </c>
      <c r="BJ330" s="38"/>
      <c r="BK330" s="38"/>
      <c r="BL330" s="38"/>
      <c r="BM330" s="38">
        <f t="shared" si="208"/>
        <v>0</v>
      </c>
      <c r="BN330" s="38">
        <f t="shared" si="209"/>
        <v>10</v>
      </c>
      <c r="BO330" s="38">
        <f t="shared" si="210"/>
        <v>0</v>
      </c>
      <c r="BP330" s="38">
        <f t="shared" si="211"/>
        <v>0</v>
      </c>
      <c r="BQ330" s="38">
        <f t="shared" si="212"/>
        <v>0</v>
      </c>
      <c r="BR330" s="38">
        <f t="shared" si="213"/>
        <v>1</v>
      </c>
      <c r="BS330" s="38">
        <f t="shared" si="214"/>
        <v>0</v>
      </c>
      <c r="BT330" s="38">
        <f t="shared" si="215"/>
        <v>0</v>
      </c>
      <c r="BU330" s="38">
        <f t="shared" si="216"/>
        <v>6</v>
      </c>
      <c r="BV330" s="40">
        <f t="shared" si="217"/>
        <v>-1</v>
      </c>
      <c r="BW330" s="40">
        <f t="shared" si="218"/>
        <v>7.5</v>
      </c>
      <c r="BX330" s="40">
        <f t="shared" si="219"/>
        <v>15</v>
      </c>
      <c r="BY330" s="38">
        <f t="shared" si="220"/>
        <v>38.5</v>
      </c>
      <c r="BZ330" s="37"/>
      <c r="CA330" s="37"/>
      <c r="CB330" s="37"/>
      <c r="CC330" s="37"/>
      <c r="CD330" s="37"/>
      <c r="CE330" s="37"/>
      <c r="CF330" s="37"/>
      <c r="CG330" s="37"/>
      <c r="CH330" s="37">
        <f t="shared" si="221"/>
        <v>1</v>
      </c>
      <c r="CI330" s="38">
        <f t="shared" si="222"/>
        <v>0</v>
      </c>
      <c r="CJ330" s="38">
        <f t="shared" si="223"/>
        <v>17.05</v>
      </c>
      <c r="CR330" s="38">
        <f t="shared" si="224"/>
        <v>0.8547540804817728</v>
      </c>
      <c r="CS330" s="39">
        <f t="shared" si="225"/>
        <v>0.0801609338742536</v>
      </c>
    </row>
    <row r="331" spans="1:97" ht="12.75">
      <c r="A331" s="4" t="s">
        <v>220</v>
      </c>
      <c r="B331" s="4" t="s">
        <v>3</v>
      </c>
      <c r="C331" s="6" t="s">
        <v>262</v>
      </c>
      <c r="D331" s="5" t="s">
        <v>513</v>
      </c>
      <c r="E331" s="4" t="s">
        <v>8</v>
      </c>
      <c r="F331" s="4"/>
      <c r="G331">
        <v>6.3</v>
      </c>
      <c r="P331">
        <v>9.2</v>
      </c>
      <c r="Q331">
        <v>11.1</v>
      </c>
      <c r="R331">
        <v>11.9</v>
      </c>
      <c r="S331">
        <v>11.7</v>
      </c>
      <c r="T331">
        <v>14.1</v>
      </c>
      <c r="U331">
        <v>13.9</v>
      </c>
      <c r="V331">
        <v>18.3</v>
      </c>
      <c r="W331">
        <v>17.5</v>
      </c>
      <c r="X331">
        <v>19.1</v>
      </c>
      <c r="Y331">
        <v>20.6</v>
      </c>
      <c r="Z331">
        <v>21.3</v>
      </c>
      <c r="AA331">
        <v>19.1</v>
      </c>
      <c r="AC331" s="38">
        <f t="shared" si="181"/>
        <v>8</v>
      </c>
      <c r="AD331" s="38">
        <f t="shared" si="182"/>
        <v>15.649999999999999</v>
      </c>
      <c r="AE331" s="38"/>
      <c r="AF331" s="38">
        <f t="shared" si="183"/>
        <v>10</v>
      </c>
      <c r="AG331" s="38">
        <f t="shared" si="184"/>
        <v>10</v>
      </c>
      <c r="AH331" s="38">
        <f t="shared" si="185"/>
        <v>5</v>
      </c>
      <c r="AI331" s="38">
        <f t="shared" si="186"/>
        <v>25</v>
      </c>
      <c r="AJ331" s="38"/>
      <c r="AK331" s="38">
        <f t="shared" si="187"/>
        <v>0</v>
      </c>
      <c r="AL331" s="38">
        <f t="shared" si="188"/>
        <v>0</v>
      </c>
      <c r="AM331" s="38">
        <f t="shared" si="189"/>
        <v>0</v>
      </c>
      <c r="AN331" s="38">
        <f t="shared" si="190"/>
        <v>0</v>
      </c>
      <c r="AO331" s="38"/>
      <c r="AP331" s="38">
        <f t="shared" si="191"/>
        <v>1</v>
      </c>
      <c r="AQ331" s="38">
        <f t="shared" si="192"/>
        <v>1</v>
      </c>
      <c r="AR331" s="38">
        <f t="shared" si="193"/>
        <v>0</v>
      </c>
      <c r="AS331" s="38">
        <f t="shared" si="194"/>
        <v>0</v>
      </c>
      <c r="AT331" s="38">
        <f t="shared" si="195"/>
        <v>0</v>
      </c>
      <c r="AU331" s="38"/>
      <c r="AV331" s="38">
        <f t="shared" si="196"/>
      </c>
      <c r="AW331" s="38">
        <f t="shared" si="197"/>
      </c>
      <c r="AX331" s="38">
        <f t="shared" si="198"/>
        <v>1</v>
      </c>
      <c r="AY331" s="38">
        <f t="shared" si="199"/>
        <v>1</v>
      </c>
      <c r="AZ331" s="38">
        <f t="shared" si="200"/>
        <v>1</v>
      </c>
      <c r="BA331" s="38">
        <f t="shared" si="201"/>
        <v>1</v>
      </c>
      <c r="BB331" s="38">
        <f t="shared" si="202"/>
        <v>0</v>
      </c>
      <c r="BC331" s="38">
        <f t="shared" si="203"/>
        <v>0</v>
      </c>
      <c r="BD331" s="38">
        <f t="shared" si="204"/>
        <v>4</v>
      </c>
      <c r="BE331" s="38"/>
      <c r="BF331" s="38"/>
      <c r="BG331" s="39">
        <f t="shared" si="205"/>
        <v>1.0951048951048954</v>
      </c>
      <c r="BH331" s="39">
        <f t="shared" si="206"/>
        <v>0.9116656561236863</v>
      </c>
      <c r="BI331" s="39">
        <f t="shared" si="207"/>
        <v>0.9548118433092911</v>
      </c>
      <c r="BJ331" s="38"/>
      <c r="BK331" s="38"/>
      <c r="BL331" s="38"/>
      <c r="BM331" s="38">
        <f t="shared" si="208"/>
        <v>-16</v>
      </c>
      <c r="BN331" s="38">
        <f t="shared" si="209"/>
        <v>25</v>
      </c>
      <c r="BO331" s="38">
        <f t="shared" si="210"/>
        <v>0</v>
      </c>
      <c r="BP331" s="38">
        <f t="shared" si="211"/>
        <v>1</v>
      </c>
      <c r="BQ331" s="38">
        <f t="shared" si="212"/>
        <v>1</v>
      </c>
      <c r="BR331" s="38">
        <f t="shared" si="213"/>
        <v>0</v>
      </c>
      <c r="BS331" s="38">
        <f t="shared" si="214"/>
        <v>0</v>
      </c>
      <c r="BT331" s="38">
        <f t="shared" si="215"/>
        <v>0</v>
      </c>
      <c r="BU331" s="38">
        <f t="shared" si="216"/>
        <v>4</v>
      </c>
      <c r="BV331" s="40">
        <f t="shared" si="217"/>
        <v>0</v>
      </c>
      <c r="BW331" s="40">
        <f t="shared" si="218"/>
        <v>17.5</v>
      </c>
      <c r="BX331" s="40">
        <f t="shared" si="219"/>
        <v>35</v>
      </c>
      <c r="BY331" s="38">
        <f t="shared" si="220"/>
        <v>67.5</v>
      </c>
      <c r="BZ331" s="37"/>
      <c r="CA331" s="37"/>
      <c r="CB331" s="37"/>
      <c r="CC331" s="37" t="s">
        <v>620</v>
      </c>
      <c r="CD331" s="37" t="s">
        <v>620</v>
      </c>
      <c r="CE331" s="37"/>
      <c r="CF331" s="37"/>
      <c r="CG331" s="37"/>
      <c r="CH331" s="37">
        <f t="shared" si="221"/>
        <v>1</v>
      </c>
      <c r="CI331" s="38">
        <f t="shared" si="222"/>
        <v>0</v>
      </c>
      <c r="CJ331" s="38">
        <f t="shared" si="223"/>
        <v>20.200000000000003</v>
      </c>
      <c r="CR331" s="38">
        <f t="shared" si="224"/>
        <v>0.9548118433092911</v>
      </c>
      <c r="CS331" s="39">
        <f t="shared" si="225"/>
        <v>0</v>
      </c>
    </row>
    <row r="332" spans="1:97" ht="12.75">
      <c r="A332" s="4" t="s">
        <v>220</v>
      </c>
      <c r="B332" s="4" t="s">
        <v>3</v>
      </c>
      <c r="C332" s="6" t="s">
        <v>262</v>
      </c>
      <c r="D332" s="5" t="s">
        <v>513</v>
      </c>
      <c r="E332" s="4" t="s">
        <v>49</v>
      </c>
      <c r="F332" s="4"/>
      <c r="G332">
        <v>6.3</v>
      </c>
      <c r="H332">
        <v>11.9</v>
      </c>
      <c r="I332">
        <v>15.8</v>
      </c>
      <c r="J332">
        <v>7.9</v>
      </c>
      <c r="K332">
        <v>10.3</v>
      </c>
      <c r="L332">
        <v>17.6</v>
      </c>
      <c r="M332">
        <v>10.9</v>
      </c>
      <c r="N332">
        <v>11.8</v>
      </c>
      <c r="O332">
        <v>11.9</v>
      </c>
      <c r="P332">
        <v>8.7</v>
      </c>
      <c r="Q332">
        <v>12.8</v>
      </c>
      <c r="R332">
        <v>12.4</v>
      </c>
      <c r="S332">
        <v>12.8</v>
      </c>
      <c r="T332">
        <v>15</v>
      </c>
      <c r="U332">
        <v>15.7</v>
      </c>
      <c r="V332">
        <v>16.9</v>
      </c>
      <c r="W332">
        <v>-0.1</v>
      </c>
      <c r="X332">
        <v>15</v>
      </c>
      <c r="Y332">
        <v>19.4</v>
      </c>
      <c r="Z332">
        <v>19.6</v>
      </c>
      <c r="AA332">
        <v>17.9</v>
      </c>
      <c r="AC332" s="38">
        <f t="shared" si="181"/>
        <v>0</v>
      </c>
      <c r="AD332" s="38">
        <f t="shared" si="182"/>
        <v>13.209999999999999</v>
      </c>
      <c r="AE332" s="38"/>
      <c r="AF332" s="38">
        <f t="shared" si="183"/>
        <v>10</v>
      </c>
      <c r="AG332" s="38">
        <f t="shared" si="184"/>
        <v>5</v>
      </c>
      <c r="AH332" s="38">
        <f t="shared" si="185"/>
        <v>5</v>
      </c>
      <c r="AI332" s="38">
        <f t="shared" si="186"/>
        <v>20</v>
      </c>
      <c r="AJ332" s="38"/>
      <c r="AK332" s="38">
        <f t="shared" si="187"/>
        <v>0</v>
      </c>
      <c r="AL332" s="38">
        <f t="shared" si="188"/>
        <v>0</v>
      </c>
      <c r="AM332" s="38">
        <f t="shared" si="189"/>
        <v>0</v>
      </c>
      <c r="AN332" s="38">
        <f t="shared" si="190"/>
        <v>0</v>
      </c>
      <c r="AO332" s="38"/>
      <c r="AP332" s="38">
        <f t="shared" si="191"/>
        <v>0</v>
      </c>
      <c r="AQ332" s="38">
        <f t="shared" si="192"/>
        <v>1</v>
      </c>
      <c r="AR332" s="38">
        <f t="shared" si="193"/>
        <v>0</v>
      </c>
      <c r="AS332" s="38">
        <f t="shared" si="194"/>
        <v>0</v>
      </c>
      <c r="AT332" s="38">
        <f t="shared" si="195"/>
        <v>0</v>
      </c>
      <c r="AU332" s="38"/>
      <c r="AV332" s="38">
        <f t="shared" si="196"/>
        <v>1</v>
      </c>
      <c r="AW332" s="38">
        <f t="shared" si="197"/>
        <v>0</v>
      </c>
      <c r="AX332" s="38">
        <f t="shared" si="198"/>
        <v>1</v>
      </c>
      <c r="AY332" s="38">
        <f t="shared" si="199"/>
        <v>0</v>
      </c>
      <c r="AZ332" s="38">
        <f t="shared" si="200"/>
        <v>1</v>
      </c>
      <c r="BA332" s="38">
        <f t="shared" si="201"/>
        <v>1</v>
      </c>
      <c r="BB332" s="38">
        <f t="shared" si="202"/>
        <v>0</v>
      </c>
      <c r="BC332" s="38">
        <f t="shared" si="203"/>
        <v>0</v>
      </c>
      <c r="BD332" s="38">
        <f t="shared" si="204"/>
        <v>4</v>
      </c>
      <c r="BE332" s="38"/>
      <c r="BF332" s="38"/>
      <c r="BG332" s="39">
        <f t="shared" si="205"/>
        <v>0.2452631578947367</v>
      </c>
      <c r="BH332" s="39">
        <f t="shared" si="206"/>
        <v>0.1001919086220728</v>
      </c>
      <c r="BI332" s="39">
        <f t="shared" si="207"/>
        <v>0.31653105475146165</v>
      </c>
      <c r="BJ332" s="38"/>
      <c r="BK332" s="38"/>
      <c r="BL332" s="38"/>
      <c r="BM332" s="38">
        <f t="shared" si="208"/>
        <v>0</v>
      </c>
      <c r="BN332" s="38">
        <f t="shared" si="209"/>
        <v>20</v>
      </c>
      <c r="BO332" s="38">
        <f t="shared" si="210"/>
        <v>0</v>
      </c>
      <c r="BP332" s="38">
        <f t="shared" si="211"/>
        <v>0</v>
      </c>
      <c r="BQ332" s="38">
        <f t="shared" si="212"/>
        <v>1</v>
      </c>
      <c r="BR332" s="38">
        <f t="shared" si="213"/>
        <v>0</v>
      </c>
      <c r="BS332" s="38">
        <f t="shared" si="214"/>
        <v>0</v>
      </c>
      <c r="BT332" s="38">
        <f t="shared" si="215"/>
        <v>0</v>
      </c>
      <c r="BU332" s="38">
        <f t="shared" si="216"/>
        <v>4</v>
      </c>
      <c r="BV332" s="40">
        <f t="shared" si="217"/>
        <v>-1</v>
      </c>
      <c r="BW332" s="40">
        <f t="shared" si="218"/>
        <v>0</v>
      </c>
      <c r="BX332" s="40">
        <f t="shared" si="219"/>
        <v>5</v>
      </c>
      <c r="BY332" s="38">
        <f t="shared" si="220"/>
        <v>29</v>
      </c>
      <c r="BZ332" s="37"/>
      <c r="CA332" s="37"/>
      <c r="CB332" s="37"/>
      <c r="CC332" s="37"/>
      <c r="CD332" s="37"/>
      <c r="CE332" s="37"/>
      <c r="CF332" s="37"/>
      <c r="CG332" s="37"/>
      <c r="CH332" s="37">
        <f t="shared" si="221"/>
        <v>1</v>
      </c>
      <c r="CI332" s="38">
        <f t="shared" si="222"/>
        <v>1</v>
      </c>
      <c r="CJ332" s="38">
        <f t="shared" si="223"/>
        <v>18.75</v>
      </c>
      <c r="CR332" s="38">
        <f t="shared" si="224"/>
        <v>0.2895512877517318</v>
      </c>
      <c r="CS332" s="39">
        <f t="shared" si="225"/>
        <v>-10</v>
      </c>
    </row>
    <row r="333" spans="1:97" ht="12.75">
      <c r="A333" s="4" t="s">
        <v>220</v>
      </c>
      <c r="B333" s="4" t="s">
        <v>3</v>
      </c>
      <c r="C333" s="6" t="s">
        <v>472</v>
      </c>
      <c r="D333" s="7" t="s">
        <v>509</v>
      </c>
      <c r="E333" s="4" t="s">
        <v>8</v>
      </c>
      <c r="F333" s="4"/>
      <c r="G333">
        <v>6.3</v>
      </c>
      <c r="I333">
        <v>4.5</v>
      </c>
      <c r="J333">
        <v>4.3</v>
      </c>
      <c r="K333">
        <v>6.8</v>
      </c>
      <c r="L333">
        <v>9.4</v>
      </c>
      <c r="M333">
        <v>12</v>
      </c>
      <c r="N333">
        <v>11.2</v>
      </c>
      <c r="O333">
        <v>11.8</v>
      </c>
      <c r="P333">
        <v>9.8</v>
      </c>
      <c r="Q333">
        <v>11.7</v>
      </c>
      <c r="R333">
        <v>11.8</v>
      </c>
      <c r="S333">
        <v>15</v>
      </c>
      <c r="T333">
        <v>12.9</v>
      </c>
      <c r="U333">
        <v>14.4</v>
      </c>
      <c r="V333">
        <v>12.7</v>
      </c>
      <c r="W333">
        <v>16</v>
      </c>
      <c r="X333">
        <v>18.7</v>
      </c>
      <c r="Y333">
        <v>16.2</v>
      </c>
      <c r="Z333">
        <v>23.9</v>
      </c>
      <c r="AA333">
        <v>17.9</v>
      </c>
      <c r="AC333" s="38">
        <f t="shared" si="181"/>
        <v>1</v>
      </c>
      <c r="AD333" s="38">
        <f t="shared" si="182"/>
        <v>12.684210526315788</v>
      </c>
      <c r="AE333" s="38"/>
      <c r="AF333" s="38">
        <f t="shared" si="183"/>
        <v>0</v>
      </c>
      <c r="AG333" s="38">
        <f t="shared" si="184"/>
        <v>15</v>
      </c>
      <c r="AH333" s="38">
        <f t="shared" si="185"/>
        <v>5</v>
      </c>
      <c r="AI333" s="38">
        <f t="shared" si="186"/>
        <v>20</v>
      </c>
      <c r="AJ333" s="38"/>
      <c r="AK333" s="38">
        <f t="shared" si="187"/>
        <v>0</v>
      </c>
      <c r="AL333" s="38">
        <f t="shared" si="188"/>
        <v>1</v>
      </c>
      <c r="AM333" s="38">
        <f t="shared" si="189"/>
        <v>0</v>
      </c>
      <c r="AN333" s="38">
        <f t="shared" si="190"/>
        <v>1</v>
      </c>
      <c r="AO333" s="38"/>
      <c r="AP333" s="38">
        <f t="shared" si="191"/>
        <v>0</v>
      </c>
      <c r="AQ333" s="38">
        <f t="shared" si="192"/>
        <v>1</v>
      </c>
      <c r="AR333" s="38">
        <f t="shared" si="193"/>
        <v>0</v>
      </c>
      <c r="AS333" s="38">
        <f t="shared" si="194"/>
        <v>0</v>
      </c>
      <c r="AT333" s="38">
        <f t="shared" si="195"/>
        <v>0</v>
      </c>
      <c r="AU333" s="38"/>
      <c r="AV333" s="38">
        <f t="shared" si="196"/>
        <v>1</v>
      </c>
      <c r="AW333" s="38">
        <f t="shared" si="197"/>
        <v>1</v>
      </c>
      <c r="AX333" s="38">
        <f t="shared" si="198"/>
        <v>1</v>
      </c>
      <c r="AY333" s="38">
        <f t="shared" si="199"/>
        <v>1</v>
      </c>
      <c r="AZ333" s="38">
        <f t="shared" si="200"/>
        <v>1</v>
      </c>
      <c r="BA333" s="38">
        <f t="shared" si="201"/>
        <v>1</v>
      </c>
      <c r="BB333" s="38">
        <f t="shared" si="202"/>
        <v>1</v>
      </c>
      <c r="BC333" s="38">
        <f t="shared" si="203"/>
        <v>0</v>
      </c>
      <c r="BD333" s="38">
        <f t="shared" si="204"/>
        <v>7</v>
      </c>
      <c r="BE333" s="38"/>
      <c r="BF333" s="38"/>
      <c r="BG333" s="39">
        <f t="shared" si="205"/>
        <v>0.7759649122807016</v>
      </c>
      <c r="BH333" s="39">
        <f t="shared" si="206"/>
        <v>0.8228361303890644</v>
      </c>
      <c r="BI333" s="39">
        <f t="shared" si="207"/>
        <v>0.9071031531138366</v>
      </c>
      <c r="BJ333" s="38"/>
      <c r="BK333" s="38"/>
      <c r="BL333" s="38"/>
      <c r="BM333" s="38">
        <f t="shared" si="208"/>
        <v>-2</v>
      </c>
      <c r="BN333" s="38">
        <f t="shared" si="209"/>
        <v>20</v>
      </c>
      <c r="BO333" s="38">
        <f t="shared" si="210"/>
        <v>1</v>
      </c>
      <c r="BP333" s="38">
        <f t="shared" si="211"/>
        <v>0</v>
      </c>
      <c r="BQ333" s="38">
        <f t="shared" si="212"/>
        <v>1</v>
      </c>
      <c r="BR333" s="38">
        <f t="shared" si="213"/>
        <v>0</v>
      </c>
      <c r="BS333" s="38">
        <f t="shared" si="214"/>
        <v>0</v>
      </c>
      <c r="BT333" s="38">
        <f t="shared" si="215"/>
        <v>0</v>
      </c>
      <c r="BU333" s="38">
        <f t="shared" si="216"/>
        <v>7</v>
      </c>
      <c r="BV333" s="40">
        <f t="shared" si="217"/>
        <v>5</v>
      </c>
      <c r="BW333" s="40">
        <f t="shared" si="218"/>
        <v>12.5</v>
      </c>
      <c r="BX333" s="40">
        <f t="shared" si="219"/>
        <v>30</v>
      </c>
      <c r="BY333" s="38">
        <f t="shared" si="220"/>
        <v>74.5</v>
      </c>
      <c r="BZ333" s="37"/>
      <c r="CA333" s="37"/>
      <c r="CB333" s="37"/>
      <c r="CC333" s="37" t="s">
        <v>620</v>
      </c>
      <c r="CD333" s="37" t="s">
        <v>620</v>
      </c>
      <c r="CE333" s="37"/>
      <c r="CF333" s="37"/>
      <c r="CG333" s="37"/>
      <c r="CH333" s="37">
        <f t="shared" si="221"/>
        <v>1</v>
      </c>
      <c r="CI333" s="38">
        <f t="shared" si="222"/>
        <v>1</v>
      </c>
      <c r="CJ333" s="38">
        <f t="shared" si="223"/>
        <v>20.9</v>
      </c>
      <c r="CR333" s="38">
        <f t="shared" si="224"/>
        <v>0.8410316523965379</v>
      </c>
      <c r="CS333" s="39">
        <f t="shared" si="225"/>
        <v>-0.06607150071729873</v>
      </c>
    </row>
    <row r="334" spans="1:97" ht="12.75">
      <c r="A334" s="4" t="s">
        <v>220</v>
      </c>
      <c r="B334" s="4" t="s">
        <v>3</v>
      </c>
      <c r="C334" s="6" t="s">
        <v>472</v>
      </c>
      <c r="D334" s="7" t="s">
        <v>509</v>
      </c>
      <c r="E334" s="4" t="s">
        <v>49</v>
      </c>
      <c r="F334" s="4"/>
      <c r="G334">
        <v>6.3</v>
      </c>
      <c r="H334">
        <v>15.1</v>
      </c>
      <c r="I334">
        <v>13.8</v>
      </c>
      <c r="J334">
        <v>11.3</v>
      </c>
      <c r="K334">
        <v>10.2</v>
      </c>
      <c r="L334">
        <v>9</v>
      </c>
      <c r="M334">
        <v>9.6</v>
      </c>
      <c r="N334">
        <v>11.2</v>
      </c>
      <c r="O334">
        <v>12.6</v>
      </c>
      <c r="P334">
        <v>12.3</v>
      </c>
      <c r="Q334">
        <v>13</v>
      </c>
      <c r="R334">
        <v>12.5</v>
      </c>
      <c r="S334">
        <v>13</v>
      </c>
      <c r="T334">
        <v>12.5</v>
      </c>
      <c r="U334">
        <v>14</v>
      </c>
      <c r="V334">
        <v>14.6</v>
      </c>
      <c r="W334">
        <v>16.9</v>
      </c>
      <c r="X334">
        <v>13.6</v>
      </c>
      <c r="Y334">
        <v>17.2</v>
      </c>
      <c r="Z334">
        <v>19.9</v>
      </c>
      <c r="AA334">
        <v>18.5</v>
      </c>
      <c r="AC334" s="38">
        <f t="shared" si="181"/>
        <v>0</v>
      </c>
      <c r="AD334" s="38">
        <f t="shared" si="182"/>
        <v>13.539999999999997</v>
      </c>
      <c r="AE334" s="38"/>
      <c r="AF334" s="38">
        <f t="shared" si="183"/>
        <v>5</v>
      </c>
      <c r="AG334" s="38">
        <f t="shared" si="184"/>
        <v>10</v>
      </c>
      <c r="AH334" s="38">
        <f t="shared" si="185"/>
        <v>5</v>
      </c>
      <c r="AI334" s="38">
        <f t="shared" si="186"/>
        <v>20</v>
      </c>
      <c r="AJ334" s="38"/>
      <c r="AK334" s="38">
        <f t="shared" si="187"/>
        <v>0</v>
      </c>
      <c r="AL334" s="38">
        <f t="shared" si="188"/>
        <v>0</v>
      </c>
      <c r="AM334" s="38">
        <f t="shared" si="189"/>
        <v>0</v>
      </c>
      <c r="AN334" s="38">
        <f t="shared" si="190"/>
        <v>0</v>
      </c>
      <c r="AO334" s="38"/>
      <c r="AP334" s="38">
        <f t="shared" si="191"/>
        <v>1</v>
      </c>
      <c r="AQ334" s="38">
        <f t="shared" si="192"/>
        <v>1</v>
      </c>
      <c r="AR334" s="38">
        <f t="shared" si="193"/>
        <v>0</v>
      </c>
      <c r="AS334" s="38">
        <f t="shared" si="194"/>
        <v>0</v>
      </c>
      <c r="AT334" s="38">
        <f t="shared" si="195"/>
        <v>0</v>
      </c>
      <c r="AU334" s="38"/>
      <c r="AV334" s="38">
        <f t="shared" si="196"/>
        <v>0</v>
      </c>
      <c r="AW334" s="38">
        <f t="shared" si="197"/>
        <v>1</v>
      </c>
      <c r="AX334" s="38">
        <f t="shared" si="198"/>
        <v>1</v>
      </c>
      <c r="AY334" s="38">
        <f t="shared" si="199"/>
        <v>1</v>
      </c>
      <c r="AZ334" s="38">
        <f t="shared" si="200"/>
        <v>1</v>
      </c>
      <c r="BA334" s="38">
        <f t="shared" si="201"/>
        <v>1</v>
      </c>
      <c r="BB334" s="38">
        <f t="shared" si="202"/>
        <v>1</v>
      </c>
      <c r="BC334" s="38">
        <f t="shared" si="203"/>
        <v>0</v>
      </c>
      <c r="BD334" s="38">
        <f t="shared" si="204"/>
        <v>6</v>
      </c>
      <c r="BE334" s="38"/>
      <c r="BF334" s="38"/>
      <c r="BG334" s="39">
        <f t="shared" si="205"/>
        <v>0.34105263157894733</v>
      </c>
      <c r="BH334" s="39">
        <f t="shared" si="206"/>
        <v>0.4941654965380332</v>
      </c>
      <c r="BI334" s="39">
        <f t="shared" si="207"/>
        <v>0.7029690580232058</v>
      </c>
      <c r="BJ334" s="38"/>
      <c r="BK334" s="38"/>
      <c r="BL334" s="38"/>
      <c r="BM334" s="38">
        <f t="shared" si="208"/>
        <v>0</v>
      </c>
      <c r="BN334" s="38">
        <f t="shared" si="209"/>
        <v>20</v>
      </c>
      <c r="BO334" s="38">
        <f t="shared" si="210"/>
        <v>0</v>
      </c>
      <c r="BP334" s="38">
        <f t="shared" si="211"/>
        <v>1</v>
      </c>
      <c r="BQ334" s="38">
        <f t="shared" si="212"/>
        <v>1</v>
      </c>
      <c r="BR334" s="38">
        <f t="shared" si="213"/>
        <v>0</v>
      </c>
      <c r="BS334" s="38">
        <f t="shared" si="214"/>
        <v>0</v>
      </c>
      <c r="BT334" s="38">
        <f t="shared" si="215"/>
        <v>0</v>
      </c>
      <c r="BU334" s="38">
        <f t="shared" si="216"/>
        <v>6</v>
      </c>
      <c r="BV334" s="40">
        <f t="shared" si="217"/>
        <v>-1</v>
      </c>
      <c r="BW334" s="40">
        <f t="shared" si="218"/>
        <v>5</v>
      </c>
      <c r="BX334" s="40">
        <f t="shared" si="219"/>
        <v>15</v>
      </c>
      <c r="BY334" s="38">
        <f t="shared" si="220"/>
        <v>47</v>
      </c>
      <c r="BZ334" s="37"/>
      <c r="CA334" s="37"/>
      <c r="CB334" s="37"/>
      <c r="CC334" s="37"/>
      <c r="CD334" s="37" t="s">
        <v>620</v>
      </c>
      <c r="CE334" s="37"/>
      <c r="CF334" s="37"/>
      <c r="CG334" s="37"/>
      <c r="CH334" s="37">
        <f t="shared" si="221"/>
        <v>1</v>
      </c>
      <c r="CI334" s="38">
        <f t="shared" si="222"/>
        <v>1</v>
      </c>
      <c r="CJ334" s="38">
        <f t="shared" si="223"/>
        <v>19.2</v>
      </c>
      <c r="CR334" s="38">
        <f t="shared" si="224"/>
        <v>0.9165878600958515</v>
      </c>
      <c r="CS334" s="39">
        <f t="shared" si="225"/>
        <v>0.21361880207264572</v>
      </c>
    </row>
    <row r="335" spans="1:97" ht="12.75">
      <c r="A335" s="4" t="s">
        <v>220</v>
      </c>
      <c r="B335" s="4" t="s">
        <v>3</v>
      </c>
      <c r="C335" s="6" t="s">
        <v>472</v>
      </c>
      <c r="D335" s="5" t="s">
        <v>514</v>
      </c>
      <c r="E335" s="4" t="s">
        <v>8</v>
      </c>
      <c r="F335" s="4"/>
      <c r="G335">
        <v>6.3</v>
      </c>
      <c r="Q335">
        <v>-2</v>
      </c>
      <c r="R335">
        <v>4.8</v>
      </c>
      <c r="S335">
        <v>12.6</v>
      </c>
      <c r="T335">
        <v>11.7</v>
      </c>
      <c r="U335">
        <v>10.8</v>
      </c>
      <c r="V335">
        <v>13.1</v>
      </c>
      <c r="W335">
        <v>14.8</v>
      </c>
      <c r="X335">
        <v>15.8</v>
      </c>
      <c r="Y335">
        <v>19.4</v>
      </c>
      <c r="Z335">
        <v>23.9</v>
      </c>
      <c r="AA335">
        <v>24.2</v>
      </c>
      <c r="AC335" s="38">
        <f t="shared" si="181"/>
        <v>9</v>
      </c>
      <c r="AD335" s="38">
        <f t="shared" si="182"/>
        <v>13.554545454545455</v>
      </c>
      <c r="AE335" s="38"/>
      <c r="AF335" s="38">
        <f t="shared" si="183"/>
        <v>10</v>
      </c>
      <c r="AG335" s="38">
        <f t="shared" si="184"/>
        <v>15</v>
      </c>
      <c r="AH335" s="38">
        <f t="shared" si="185"/>
        <v>15</v>
      </c>
      <c r="AI335" s="38">
        <f t="shared" si="186"/>
        <v>40</v>
      </c>
      <c r="AJ335" s="38"/>
      <c r="AK335" s="38">
        <f t="shared" si="187"/>
        <v>0</v>
      </c>
      <c r="AL335" s="38">
        <f t="shared" si="188"/>
        <v>1</v>
      </c>
      <c r="AM335" s="38">
        <f t="shared" si="189"/>
        <v>1</v>
      </c>
      <c r="AN335" s="38">
        <f t="shared" si="190"/>
        <v>2</v>
      </c>
      <c r="AO335" s="38"/>
      <c r="AP335" s="38">
        <f t="shared" si="191"/>
        <v>1</v>
      </c>
      <c r="AQ335" s="38">
        <f t="shared" si="192"/>
        <v>1</v>
      </c>
      <c r="AR335" s="38">
        <f t="shared" si="193"/>
        <v>1</v>
      </c>
      <c r="AS335" s="38">
        <f t="shared" si="194"/>
        <v>1</v>
      </c>
      <c r="AT335" s="38">
        <f t="shared" si="195"/>
        <v>1</v>
      </c>
      <c r="AU335" s="38"/>
      <c r="AV335" s="38">
        <f t="shared" si="196"/>
      </c>
      <c r="AW335" s="38">
        <f t="shared" si="197"/>
      </c>
      <c r="AX335" s="38">
        <f t="shared" si="198"/>
        <v>1</v>
      </c>
      <c r="AY335" s="38">
        <f t="shared" si="199"/>
        <v>1</v>
      </c>
      <c r="AZ335" s="38">
        <f t="shared" si="200"/>
        <v>1</v>
      </c>
      <c r="BA335" s="38">
        <f t="shared" si="201"/>
        <v>1</v>
      </c>
      <c r="BB335" s="38">
        <f t="shared" si="202"/>
        <v>1</v>
      </c>
      <c r="BC335" s="38">
        <f t="shared" si="203"/>
        <v>1</v>
      </c>
      <c r="BD335" s="38">
        <f t="shared" si="204"/>
        <v>6</v>
      </c>
      <c r="BE335" s="38"/>
      <c r="BF335" s="38"/>
      <c r="BG335" s="39">
        <f t="shared" si="205"/>
        <v>2.1818181818181817</v>
      </c>
      <c r="BH335" s="39">
        <f t="shared" si="206"/>
        <v>0.8847491367551824</v>
      </c>
      <c r="BI335" s="39">
        <f t="shared" si="207"/>
        <v>0.940611044351055</v>
      </c>
      <c r="BJ335" s="38"/>
      <c r="BK335" s="38"/>
      <c r="BL335" s="38"/>
      <c r="BM335" s="38">
        <f t="shared" si="208"/>
        <v>-18</v>
      </c>
      <c r="BN335" s="38">
        <f t="shared" si="209"/>
        <v>40</v>
      </c>
      <c r="BO335" s="38">
        <f t="shared" si="210"/>
        <v>2</v>
      </c>
      <c r="BP335" s="38">
        <f t="shared" si="211"/>
        <v>1</v>
      </c>
      <c r="BQ335" s="38">
        <f t="shared" si="212"/>
        <v>1</v>
      </c>
      <c r="BR335" s="38">
        <f t="shared" si="213"/>
        <v>1</v>
      </c>
      <c r="BS335" s="38">
        <f t="shared" si="214"/>
        <v>1</v>
      </c>
      <c r="BT335" s="38">
        <f t="shared" si="215"/>
        <v>1</v>
      </c>
      <c r="BU335" s="38">
        <f t="shared" si="216"/>
        <v>6</v>
      </c>
      <c r="BV335" s="40">
        <f t="shared" si="217"/>
        <v>0</v>
      </c>
      <c r="BW335" s="40">
        <f t="shared" si="218"/>
        <v>15</v>
      </c>
      <c r="BX335" s="40">
        <f t="shared" si="219"/>
        <v>30</v>
      </c>
      <c r="BY335" s="38">
        <f t="shared" si="220"/>
        <v>80</v>
      </c>
      <c r="BZ335" s="37"/>
      <c r="CA335" s="37"/>
      <c r="CB335" s="37" t="s">
        <v>620</v>
      </c>
      <c r="CC335" s="37" t="s">
        <v>620</v>
      </c>
      <c r="CD335" s="37" t="s">
        <v>620</v>
      </c>
      <c r="CE335" s="37"/>
      <c r="CF335" s="37"/>
      <c r="CG335" s="37"/>
      <c r="CH335" s="37">
        <f t="shared" si="221"/>
        <v>1</v>
      </c>
      <c r="CI335" s="38">
        <f t="shared" si="222"/>
        <v>1</v>
      </c>
      <c r="CJ335" s="38">
        <f t="shared" si="223"/>
        <v>24.049999999999997</v>
      </c>
      <c r="CR335" s="38">
        <f t="shared" si="224"/>
        <v>0.940611044351055</v>
      </c>
      <c r="CS335" s="39">
        <f t="shared" si="225"/>
        <v>0</v>
      </c>
    </row>
    <row r="336" spans="1:97" ht="12.75">
      <c r="A336" s="4" t="s">
        <v>220</v>
      </c>
      <c r="B336" s="4" t="s">
        <v>3</v>
      </c>
      <c r="C336" s="6" t="s">
        <v>472</v>
      </c>
      <c r="D336" s="5" t="s">
        <v>514</v>
      </c>
      <c r="E336" s="4" t="s">
        <v>49</v>
      </c>
      <c r="F336" s="4"/>
      <c r="G336">
        <v>6.3</v>
      </c>
      <c r="H336">
        <v>15.6</v>
      </c>
      <c r="I336">
        <v>9.1</v>
      </c>
      <c r="J336">
        <v>15</v>
      </c>
      <c r="K336">
        <v>16.4</v>
      </c>
      <c r="L336">
        <v>21.7</v>
      </c>
      <c r="M336">
        <v>14.4</v>
      </c>
      <c r="N336">
        <v>8.3</v>
      </c>
      <c r="O336">
        <v>13.3</v>
      </c>
      <c r="P336">
        <v>12.1</v>
      </c>
      <c r="Q336">
        <v>13</v>
      </c>
      <c r="R336">
        <v>10.6</v>
      </c>
      <c r="S336">
        <v>11.3</v>
      </c>
      <c r="T336">
        <v>8.6</v>
      </c>
      <c r="U336">
        <v>7.7</v>
      </c>
      <c r="V336">
        <v>18</v>
      </c>
      <c r="W336">
        <v>16.4</v>
      </c>
      <c r="X336">
        <v>5.5</v>
      </c>
      <c r="Y336">
        <v>8.4</v>
      </c>
      <c r="Z336">
        <v>19.1</v>
      </c>
      <c r="AA336">
        <v>21.6</v>
      </c>
      <c r="AC336" s="38">
        <f t="shared" si="181"/>
        <v>0</v>
      </c>
      <c r="AD336" s="38">
        <f t="shared" si="182"/>
        <v>13.304999999999998</v>
      </c>
      <c r="AE336" s="38"/>
      <c r="AF336" s="38">
        <f t="shared" si="183"/>
        <v>0</v>
      </c>
      <c r="AG336" s="38">
        <f t="shared" si="184"/>
        <v>5</v>
      </c>
      <c r="AH336" s="38">
        <f t="shared" si="185"/>
        <v>10</v>
      </c>
      <c r="AI336" s="38">
        <f t="shared" si="186"/>
        <v>15</v>
      </c>
      <c r="AJ336" s="38"/>
      <c r="AK336" s="38">
        <f t="shared" si="187"/>
        <v>0</v>
      </c>
      <c r="AL336" s="38">
        <f t="shared" si="188"/>
        <v>0</v>
      </c>
      <c r="AM336" s="38">
        <f t="shared" si="189"/>
        <v>1</v>
      </c>
      <c r="AN336" s="38">
        <f t="shared" si="190"/>
        <v>1</v>
      </c>
      <c r="AO336" s="38"/>
      <c r="AP336" s="38">
        <f t="shared" si="191"/>
        <v>1</v>
      </c>
      <c r="AQ336" s="38">
        <f t="shared" si="192"/>
        <v>1</v>
      </c>
      <c r="AR336" s="38">
        <f t="shared" si="193"/>
        <v>0</v>
      </c>
      <c r="AS336" s="38">
        <f t="shared" si="194"/>
        <v>0</v>
      </c>
      <c r="AT336" s="38">
        <f t="shared" si="195"/>
        <v>0</v>
      </c>
      <c r="AU336" s="38"/>
      <c r="AV336" s="38">
        <f t="shared" si="196"/>
        <v>1</v>
      </c>
      <c r="AW336" s="38">
        <f t="shared" si="197"/>
        <v>0</v>
      </c>
      <c r="AX336" s="38">
        <f t="shared" si="198"/>
        <v>0</v>
      </c>
      <c r="AY336" s="38">
        <f t="shared" si="199"/>
        <v>1</v>
      </c>
      <c r="AZ336" s="38">
        <f t="shared" si="200"/>
        <v>0</v>
      </c>
      <c r="BA336" s="38">
        <f t="shared" si="201"/>
        <v>1</v>
      </c>
      <c r="BB336" s="38">
        <f t="shared" si="202"/>
        <v>1</v>
      </c>
      <c r="BC336" s="38">
        <f t="shared" si="203"/>
        <v>0</v>
      </c>
      <c r="BD336" s="38">
        <f t="shared" si="204"/>
        <v>4</v>
      </c>
      <c r="BE336" s="38"/>
      <c r="BF336" s="38"/>
      <c r="BG336" s="39">
        <f t="shared" si="205"/>
        <v>-0.011353383458646548</v>
      </c>
      <c r="BH336" s="39">
        <f t="shared" si="206"/>
        <v>0.00020528834332882905</v>
      </c>
      <c r="BI336" s="39">
        <f t="shared" si="207"/>
        <v>-0.014327886910805412</v>
      </c>
      <c r="BJ336" s="38"/>
      <c r="BK336" s="38"/>
      <c r="BL336" s="38"/>
      <c r="BM336" s="38">
        <f t="shared" si="208"/>
        <v>0</v>
      </c>
      <c r="BN336" s="38">
        <f t="shared" si="209"/>
        <v>15</v>
      </c>
      <c r="BO336" s="38">
        <f t="shared" si="210"/>
        <v>1</v>
      </c>
      <c r="BP336" s="38">
        <f t="shared" si="211"/>
        <v>1</v>
      </c>
      <c r="BQ336" s="38">
        <f t="shared" si="212"/>
        <v>1</v>
      </c>
      <c r="BR336" s="38">
        <f t="shared" si="213"/>
        <v>0</v>
      </c>
      <c r="BS336" s="38">
        <f t="shared" si="214"/>
        <v>0</v>
      </c>
      <c r="BT336" s="38">
        <f t="shared" si="215"/>
        <v>0</v>
      </c>
      <c r="BU336" s="38">
        <f t="shared" si="216"/>
        <v>4</v>
      </c>
      <c r="BV336" s="40">
        <f t="shared" si="217"/>
        <v>-10</v>
      </c>
      <c r="BW336" s="40">
        <f t="shared" si="218"/>
        <v>0</v>
      </c>
      <c r="BX336" s="40">
        <f t="shared" si="219"/>
        <v>-10</v>
      </c>
      <c r="BY336" s="38">
        <f t="shared" si="220"/>
        <v>2</v>
      </c>
      <c r="BZ336" s="37"/>
      <c r="CA336" s="37"/>
      <c r="CB336" s="37"/>
      <c r="CC336" s="37"/>
      <c r="CD336" s="37"/>
      <c r="CE336" s="37"/>
      <c r="CF336" s="37"/>
      <c r="CG336" s="37"/>
      <c r="CH336" s="37">
        <f t="shared" si="221"/>
        <v>1</v>
      </c>
      <c r="CI336" s="38">
        <f t="shared" si="222"/>
        <v>1</v>
      </c>
      <c r="CJ336" s="38">
        <f t="shared" si="223"/>
        <v>20.35</v>
      </c>
      <c r="CR336" s="38">
        <f t="shared" si="224"/>
        <v>0.04747176708960294</v>
      </c>
      <c r="CS336" s="39">
        <f t="shared" si="225"/>
        <v>-10</v>
      </c>
    </row>
    <row r="337" spans="1:97" ht="12.75">
      <c r="A337" s="4" t="s">
        <v>220</v>
      </c>
      <c r="B337" s="4" t="s">
        <v>3</v>
      </c>
      <c r="C337" s="5" t="s">
        <v>473</v>
      </c>
      <c r="D337" s="4" t="s">
        <v>511</v>
      </c>
      <c r="E337" s="4" t="s">
        <v>8</v>
      </c>
      <c r="F337" s="4"/>
      <c r="G337">
        <v>6.3</v>
      </c>
      <c r="I337">
        <v>-1.5</v>
      </c>
      <c r="J337">
        <v>4.8</v>
      </c>
      <c r="K337">
        <v>12.9</v>
      </c>
      <c r="L337">
        <v>10.1</v>
      </c>
      <c r="M337">
        <v>8.1</v>
      </c>
      <c r="N337">
        <v>10</v>
      </c>
      <c r="O337">
        <v>15.5</v>
      </c>
      <c r="P337">
        <v>11.8</v>
      </c>
      <c r="Q337">
        <v>9.8</v>
      </c>
      <c r="R337">
        <v>12.6</v>
      </c>
      <c r="S337">
        <v>11.6</v>
      </c>
      <c r="T337">
        <v>15.3</v>
      </c>
      <c r="U337">
        <v>16</v>
      </c>
      <c r="V337">
        <v>14</v>
      </c>
      <c r="W337">
        <v>9.1</v>
      </c>
      <c r="X337">
        <v>11.8</v>
      </c>
      <c r="Y337">
        <v>16.9</v>
      </c>
      <c r="Z337">
        <v>18.9</v>
      </c>
      <c r="AA337">
        <v>18.5</v>
      </c>
      <c r="AC337" s="38">
        <f t="shared" si="181"/>
        <v>1</v>
      </c>
      <c r="AD337" s="38">
        <f t="shared" si="182"/>
        <v>11.905263157894737</v>
      </c>
      <c r="AE337" s="38"/>
      <c r="AF337" s="38">
        <f t="shared" si="183"/>
        <v>0</v>
      </c>
      <c r="AG337" s="38">
        <f t="shared" si="184"/>
        <v>5</v>
      </c>
      <c r="AH337" s="38">
        <f t="shared" si="185"/>
        <v>5</v>
      </c>
      <c r="AI337" s="38">
        <f t="shared" si="186"/>
        <v>10</v>
      </c>
      <c r="AJ337" s="38"/>
      <c r="AK337" s="38">
        <f t="shared" si="187"/>
        <v>0</v>
      </c>
      <c r="AL337" s="38">
        <f t="shared" si="188"/>
        <v>1</v>
      </c>
      <c r="AM337" s="38">
        <f t="shared" si="189"/>
        <v>1</v>
      </c>
      <c r="AN337" s="38">
        <f t="shared" si="190"/>
        <v>2</v>
      </c>
      <c r="AO337" s="38"/>
      <c r="AP337" s="38">
        <f t="shared" si="191"/>
        <v>1</v>
      </c>
      <c r="AQ337" s="38">
        <f t="shared" si="192"/>
        <v>1</v>
      </c>
      <c r="AR337" s="38">
        <f t="shared" si="193"/>
        <v>0</v>
      </c>
      <c r="AS337" s="38">
        <f t="shared" si="194"/>
        <v>0</v>
      </c>
      <c r="AT337" s="38">
        <f t="shared" si="195"/>
        <v>0</v>
      </c>
      <c r="AU337" s="38"/>
      <c r="AV337" s="38">
        <f t="shared" si="196"/>
        <v>1</v>
      </c>
      <c r="AW337" s="38">
        <f t="shared" si="197"/>
        <v>1</v>
      </c>
      <c r="AX337" s="38">
        <f t="shared" si="198"/>
        <v>1</v>
      </c>
      <c r="AY337" s="38">
        <f t="shared" si="199"/>
        <v>1</v>
      </c>
      <c r="AZ337" s="38">
        <f t="shared" si="200"/>
        <v>1</v>
      </c>
      <c r="BA337" s="38">
        <f t="shared" si="201"/>
        <v>1</v>
      </c>
      <c r="BB337" s="38">
        <f t="shared" si="202"/>
        <v>1</v>
      </c>
      <c r="BC337" s="38">
        <f t="shared" si="203"/>
        <v>0</v>
      </c>
      <c r="BD337" s="38">
        <f t="shared" si="204"/>
        <v>7</v>
      </c>
      <c r="BE337" s="38"/>
      <c r="BF337" s="38"/>
      <c r="BG337" s="39">
        <f t="shared" si="205"/>
        <v>0.6356140350877193</v>
      </c>
      <c r="BH337" s="39">
        <f t="shared" si="206"/>
        <v>0.5375300479046528</v>
      </c>
      <c r="BI337" s="39">
        <f t="shared" si="207"/>
        <v>0.7331644071452547</v>
      </c>
      <c r="BJ337" s="38"/>
      <c r="BK337" s="38"/>
      <c r="BL337" s="38"/>
      <c r="BM337" s="38">
        <f t="shared" si="208"/>
        <v>-2</v>
      </c>
      <c r="BN337" s="38">
        <f t="shared" si="209"/>
        <v>10</v>
      </c>
      <c r="BO337" s="38">
        <f t="shared" si="210"/>
        <v>2</v>
      </c>
      <c r="BP337" s="38">
        <f t="shared" si="211"/>
        <v>1</v>
      </c>
      <c r="BQ337" s="38">
        <f t="shared" si="212"/>
        <v>1</v>
      </c>
      <c r="BR337" s="38">
        <f t="shared" si="213"/>
        <v>0</v>
      </c>
      <c r="BS337" s="38">
        <f t="shared" si="214"/>
        <v>0</v>
      </c>
      <c r="BT337" s="38">
        <f t="shared" si="215"/>
        <v>0</v>
      </c>
      <c r="BU337" s="38">
        <f t="shared" si="216"/>
        <v>7</v>
      </c>
      <c r="BV337" s="40">
        <f t="shared" si="217"/>
        <v>2.5</v>
      </c>
      <c r="BW337" s="40">
        <f t="shared" si="218"/>
        <v>7.5</v>
      </c>
      <c r="BX337" s="40">
        <f t="shared" si="219"/>
        <v>15</v>
      </c>
      <c r="BY337" s="38">
        <f t="shared" si="220"/>
        <v>44</v>
      </c>
      <c r="BZ337" s="37"/>
      <c r="CA337" s="37"/>
      <c r="CB337" s="37"/>
      <c r="CC337" s="37"/>
      <c r="CD337" s="37" t="s">
        <v>620</v>
      </c>
      <c r="CE337" s="37"/>
      <c r="CF337" s="37"/>
      <c r="CG337" s="37"/>
      <c r="CH337" s="37">
        <f t="shared" si="221"/>
        <v>1</v>
      </c>
      <c r="CI337" s="38">
        <f t="shared" si="222"/>
        <v>1</v>
      </c>
      <c r="CJ337" s="38">
        <f t="shared" si="223"/>
        <v>18.7</v>
      </c>
      <c r="CR337" s="38">
        <f t="shared" si="224"/>
        <v>0.6691936245304569</v>
      </c>
      <c r="CS337" s="39">
        <f t="shared" si="225"/>
        <v>-10</v>
      </c>
    </row>
    <row r="338" spans="1:97" ht="12.75">
      <c r="A338" s="4" t="s">
        <v>220</v>
      </c>
      <c r="B338" s="4" t="s">
        <v>3</v>
      </c>
      <c r="C338" s="5" t="s">
        <v>473</v>
      </c>
      <c r="D338" s="4" t="s">
        <v>511</v>
      </c>
      <c r="E338" s="4" t="s">
        <v>49</v>
      </c>
      <c r="F338" s="4"/>
      <c r="G338">
        <v>6.3</v>
      </c>
      <c r="H338">
        <v>16.5</v>
      </c>
      <c r="I338">
        <v>14.9</v>
      </c>
      <c r="J338">
        <v>8.9</v>
      </c>
      <c r="K338">
        <v>11.1</v>
      </c>
      <c r="L338">
        <v>11.9</v>
      </c>
      <c r="M338">
        <v>9.8</v>
      </c>
      <c r="N338">
        <v>13.4</v>
      </c>
      <c r="O338">
        <v>13.7</v>
      </c>
      <c r="P338">
        <v>12.1</v>
      </c>
      <c r="Q338">
        <v>12.4</v>
      </c>
      <c r="R338">
        <v>13.7</v>
      </c>
      <c r="S338">
        <v>13.7</v>
      </c>
      <c r="T338">
        <v>15.2</v>
      </c>
      <c r="U338">
        <v>14</v>
      </c>
      <c r="V338">
        <v>11.3</v>
      </c>
      <c r="W338">
        <v>12.1</v>
      </c>
      <c r="X338">
        <v>14.7</v>
      </c>
      <c r="Y338">
        <v>14.2</v>
      </c>
      <c r="Z338">
        <v>19.3</v>
      </c>
      <c r="AA338">
        <v>16.5</v>
      </c>
      <c r="AC338" s="38">
        <f t="shared" si="181"/>
        <v>0</v>
      </c>
      <c r="AD338" s="38">
        <f t="shared" si="182"/>
        <v>13.469999999999999</v>
      </c>
      <c r="AE338" s="38"/>
      <c r="AF338" s="38">
        <f t="shared" si="183"/>
        <v>0</v>
      </c>
      <c r="AG338" s="38">
        <f t="shared" si="184"/>
        <v>5</v>
      </c>
      <c r="AH338" s="38">
        <f t="shared" si="185"/>
        <v>0</v>
      </c>
      <c r="AI338" s="38">
        <f t="shared" si="186"/>
        <v>5</v>
      </c>
      <c r="AJ338" s="38"/>
      <c r="AK338" s="38">
        <f t="shared" si="187"/>
        <v>0</v>
      </c>
      <c r="AL338" s="38">
        <f t="shared" si="188"/>
        <v>0</v>
      </c>
      <c r="AM338" s="38">
        <f t="shared" si="189"/>
        <v>0</v>
      </c>
      <c r="AN338" s="38">
        <f t="shared" si="190"/>
        <v>0</v>
      </c>
      <c r="AO338" s="38"/>
      <c r="AP338" s="38">
        <f t="shared" si="191"/>
        <v>0</v>
      </c>
      <c r="AQ338" s="38">
        <f t="shared" si="192"/>
        <v>0</v>
      </c>
      <c r="AR338" s="38">
        <f t="shared" si="193"/>
        <v>0</v>
      </c>
      <c r="AS338" s="38">
        <f t="shared" si="194"/>
        <v>0</v>
      </c>
      <c r="AT338" s="38">
        <f t="shared" si="195"/>
        <v>0</v>
      </c>
      <c r="AU338" s="38"/>
      <c r="AV338" s="38">
        <f t="shared" si="196"/>
        <v>0</v>
      </c>
      <c r="AW338" s="38">
        <f t="shared" si="197"/>
        <v>1</v>
      </c>
      <c r="AX338" s="38">
        <f t="shared" si="198"/>
        <v>1</v>
      </c>
      <c r="AY338" s="38">
        <f t="shared" si="199"/>
        <v>0</v>
      </c>
      <c r="AZ338" s="38">
        <f t="shared" si="200"/>
        <v>1</v>
      </c>
      <c r="BA338" s="38">
        <f t="shared" si="201"/>
        <v>1</v>
      </c>
      <c r="BB338" s="38">
        <f t="shared" si="202"/>
        <v>1</v>
      </c>
      <c r="BC338" s="38">
        <f t="shared" si="203"/>
        <v>0</v>
      </c>
      <c r="BD338" s="38">
        <f t="shared" si="204"/>
        <v>5</v>
      </c>
      <c r="BE338" s="38"/>
      <c r="BF338" s="38"/>
      <c r="BG338" s="39">
        <f t="shared" si="205"/>
        <v>0.176390977443609</v>
      </c>
      <c r="BH338" s="39">
        <f t="shared" si="206"/>
        <v>0.18486679700269235</v>
      </c>
      <c r="BI338" s="39">
        <f t="shared" si="207"/>
        <v>0.429961390130198</v>
      </c>
      <c r="BJ338" s="38"/>
      <c r="BK338" s="38"/>
      <c r="BL338" s="38"/>
      <c r="BM338" s="38">
        <f t="shared" si="208"/>
        <v>0</v>
      </c>
      <c r="BN338" s="38">
        <f t="shared" si="209"/>
        <v>5</v>
      </c>
      <c r="BO338" s="38">
        <f t="shared" si="210"/>
        <v>0</v>
      </c>
      <c r="BP338" s="38">
        <f t="shared" si="211"/>
        <v>0</v>
      </c>
      <c r="BQ338" s="38">
        <f t="shared" si="212"/>
        <v>0</v>
      </c>
      <c r="BR338" s="38">
        <f t="shared" si="213"/>
        <v>0</v>
      </c>
      <c r="BS338" s="38">
        <f t="shared" si="214"/>
        <v>0</v>
      </c>
      <c r="BT338" s="38">
        <f t="shared" si="215"/>
        <v>0</v>
      </c>
      <c r="BU338" s="38">
        <f t="shared" si="216"/>
        <v>5</v>
      </c>
      <c r="BV338" s="40">
        <f t="shared" si="217"/>
        <v>-1</v>
      </c>
      <c r="BW338" s="40">
        <f t="shared" si="218"/>
        <v>0</v>
      </c>
      <c r="BX338" s="40">
        <f t="shared" si="219"/>
        <v>5</v>
      </c>
      <c r="BY338" s="38">
        <f t="shared" si="220"/>
        <v>14</v>
      </c>
      <c r="BZ338" s="37"/>
      <c r="CA338" s="37"/>
      <c r="CB338" s="37"/>
      <c r="CC338" s="37"/>
      <c r="CD338" s="37"/>
      <c r="CE338" s="37"/>
      <c r="CF338" s="37"/>
      <c r="CG338" s="37"/>
      <c r="CH338" s="37">
        <f t="shared" si="221"/>
        <v>1</v>
      </c>
      <c r="CI338" s="38">
        <f t="shared" si="222"/>
        <v>0</v>
      </c>
      <c r="CJ338" s="38">
        <f t="shared" si="223"/>
        <v>17.9</v>
      </c>
      <c r="CR338" s="38">
        <f t="shared" si="224"/>
        <v>0.6539773305647726</v>
      </c>
      <c r="CS338" s="39">
        <f t="shared" si="225"/>
        <v>-10</v>
      </c>
    </row>
    <row r="339" spans="1:97" ht="12.75">
      <c r="A339" s="4" t="s">
        <v>220</v>
      </c>
      <c r="B339" s="4" t="s">
        <v>3</v>
      </c>
      <c r="C339" s="5" t="s">
        <v>473</v>
      </c>
      <c r="D339" s="5" t="s">
        <v>512</v>
      </c>
      <c r="E339" s="4" t="s">
        <v>8</v>
      </c>
      <c r="F339" s="4"/>
      <c r="G339">
        <v>6.3</v>
      </c>
      <c r="Q339">
        <v>-4.2</v>
      </c>
      <c r="R339">
        <v>15.8</v>
      </c>
      <c r="S339">
        <v>11.6</v>
      </c>
      <c r="T339">
        <v>12.8</v>
      </c>
      <c r="U339">
        <v>11.9</v>
      </c>
      <c r="V339">
        <v>12.1</v>
      </c>
      <c r="W339">
        <v>13.4</v>
      </c>
      <c r="X339">
        <v>18.6</v>
      </c>
      <c r="Y339">
        <v>18.8</v>
      </c>
      <c r="Z339">
        <v>19</v>
      </c>
      <c r="AA339">
        <v>23.2</v>
      </c>
      <c r="AC339" s="38">
        <f t="shared" si="181"/>
        <v>9</v>
      </c>
      <c r="AD339" s="38">
        <f t="shared" si="182"/>
        <v>13.909090909090908</v>
      </c>
      <c r="AE339" s="38"/>
      <c r="AF339" s="38">
        <f t="shared" si="183"/>
        <v>5</v>
      </c>
      <c r="AG339" s="38">
        <f t="shared" si="184"/>
        <v>5</v>
      </c>
      <c r="AH339" s="38">
        <f t="shared" si="185"/>
        <v>15</v>
      </c>
      <c r="AI339" s="38">
        <f t="shared" si="186"/>
        <v>25</v>
      </c>
      <c r="AJ339" s="38"/>
      <c r="AK339" s="38">
        <f t="shared" si="187"/>
        <v>0</v>
      </c>
      <c r="AL339" s="38">
        <f t="shared" si="188"/>
        <v>0</v>
      </c>
      <c r="AM339" s="38">
        <f t="shared" si="189"/>
        <v>1</v>
      </c>
      <c r="AN339" s="38">
        <f t="shared" si="190"/>
        <v>1</v>
      </c>
      <c r="AO339" s="38"/>
      <c r="AP339" s="38">
        <f t="shared" si="191"/>
        <v>1</v>
      </c>
      <c r="AQ339" s="38">
        <f t="shared" si="192"/>
        <v>1</v>
      </c>
      <c r="AR339" s="38">
        <f t="shared" si="193"/>
        <v>1</v>
      </c>
      <c r="AS339" s="38">
        <f t="shared" si="194"/>
        <v>1</v>
      </c>
      <c r="AT339" s="38">
        <f t="shared" si="195"/>
        <v>1</v>
      </c>
      <c r="AU339" s="38"/>
      <c r="AV339" s="38">
        <f t="shared" si="196"/>
      </c>
      <c r="AW339" s="38">
        <f t="shared" si="197"/>
      </c>
      <c r="AX339" s="38">
        <f t="shared" si="198"/>
        <v>1</v>
      </c>
      <c r="AY339" s="38">
        <f t="shared" si="199"/>
        <v>1</v>
      </c>
      <c r="AZ339" s="38">
        <f t="shared" si="200"/>
        <v>1</v>
      </c>
      <c r="BA339" s="38">
        <f t="shared" si="201"/>
        <v>1</v>
      </c>
      <c r="BB339" s="38">
        <f t="shared" si="202"/>
        <v>1</v>
      </c>
      <c r="BC339" s="38">
        <f t="shared" si="203"/>
        <v>1</v>
      </c>
      <c r="BD339" s="38">
        <f t="shared" si="204"/>
        <v>6</v>
      </c>
      <c r="BE339" s="38"/>
      <c r="BF339" s="38"/>
      <c r="BG339" s="39">
        <f t="shared" si="205"/>
        <v>1.6772727272727272</v>
      </c>
      <c r="BH339" s="39">
        <f t="shared" si="206"/>
        <v>0.6142342878796079</v>
      </c>
      <c r="BI339" s="39">
        <f t="shared" si="207"/>
        <v>0.7837310047966763</v>
      </c>
      <c r="BJ339" s="38"/>
      <c r="BK339" s="38"/>
      <c r="BL339" s="38"/>
      <c r="BM339" s="38">
        <f t="shared" si="208"/>
        <v>-18</v>
      </c>
      <c r="BN339" s="38">
        <f t="shared" si="209"/>
        <v>25</v>
      </c>
      <c r="BO339" s="38">
        <f t="shared" si="210"/>
        <v>1</v>
      </c>
      <c r="BP339" s="38">
        <f t="shared" si="211"/>
        <v>1</v>
      </c>
      <c r="BQ339" s="38">
        <f t="shared" si="212"/>
        <v>1</v>
      </c>
      <c r="BR339" s="38">
        <f t="shared" si="213"/>
        <v>1</v>
      </c>
      <c r="BS339" s="38">
        <f t="shared" si="214"/>
        <v>1</v>
      </c>
      <c r="BT339" s="38">
        <f t="shared" si="215"/>
        <v>1</v>
      </c>
      <c r="BU339" s="38">
        <f t="shared" si="216"/>
        <v>6</v>
      </c>
      <c r="BV339" s="40">
        <f t="shared" si="217"/>
        <v>0</v>
      </c>
      <c r="BW339" s="40">
        <f t="shared" si="218"/>
        <v>7.5</v>
      </c>
      <c r="BX339" s="40">
        <f t="shared" si="219"/>
        <v>15</v>
      </c>
      <c r="BY339" s="38">
        <f t="shared" si="220"/>
        <v>41.5</v>
      </c>
      <c r="BZ339" s="37"/>
      <c r="CA339" s="37"/>
      <c r="CB339" s="37"/>
      <c r="CC339" s="37"/>
      <c r="CD339" s="37"/>
      <c r="CE339" s="37"/>
      <c r="CF339" s="37"/>
      <c r="CG339" s="37"/>
      <c r="CH339" s="37">
        <f t="shared" si="221"/>
        <v>1</v>
      </c>
      <c r="CI339" s="38">
        <f t="shared" si="222"/>
        <v>1</v>
      </c>
      <c r="CJ339" s="38">
        <f t="shared" si="223"/>
        <v>21.1</v>
      </c>
      <c r="CR339" s="38">
        <f t="shared" si="224"/>
        <v>0.7837310047966763</v>
      </c>
      <c r="CS339" s="39">
        <f t="shared" si="225"/>
        <v>-10</v>
      </c>
    </row>
    <row r="340" spans="1:97" ht="12.75">
      <c r="A340" s="4" t="s">
        <v>220</v>
      </c>
      <c r="B340" s="4" t="s">
        <v>3</v>
      </c>
      <c r="C340" s="5" t="s">
        <v>473</v>
      </c>
      <c r="D340" s="5" t="s">
        <v>512</v>
      </c>
      <c r="E340" s="4" t="s">
        <v>49</v>
      </c>
      <c r="F340" s="4"/>
      <c r="G340">
        <v>6.3</v>
      </c>
      <c r="H340">
        <v>15.9</v>
      </c>
      <c r="I340">
        <v>11.6</v>
      </c>
      <c r="J340">
        <v>13.2</v>
      </c>
      <c r="K340">
        <v>13.7</v>
      </c>
      <c r="L340">
        <v>18.7</v>
      </c>
      <c r="M340">
        <v>19.7</v>
      </c>
      <c r="N340">
        <v>14.7</v>
      </c>
      <c r="O340">
        <v>3.9</v>
      </c>
      <c r="P340">
        <v>10.3</v>
      </c>
      <c r="Q340">
        <v>13.7</v>
      </c>
      <c r="R340">
        <v>16.4</v>
      </c>
      <c r="S340">
        <v>14.2</v>
      </c>
      <c r="T340">
        <v>8.8</v>
      </c>
      <c r="U340">
        <v>11.3</v>
      </c>
      <c r="V340">
        <v>10.6</v>
      </c>
      <c r="W340">
        <v>23.9</v>
      </c>
      <c r="X340">
        <v>7.3</v>
      </c>
      <c r="Y340">
        <v>13.4</v>
      </c>
      <c r="Z340">
        <v>17.2</v>
      </c>
      <c r="AA340">
        <v>19.1</v>
      </c>
      <c r="AC340" s="38">
        <f t="shared" si="181"/>
        <v>0</v>
      </c>
      <c r="AD340" s="38">
        <f t="shared" si="182"/>
        <v>13.880000000000004</v>
      </c>
      <c r="AE340" s="38"/>
      <c r="AF340" s="38">
        <f t="shared" si="183"/>
        <v>0</v>
      </c>
      <c r="AG340" s="38">
        <f t="shared" si="184"/>
        <v>0</v>
      </c>
      <c r="AH340" s="38">
        <f t="shared" si="185"/>
        <v>5</v>
      </c>
      <c r="AI340" s="38">
        <f t="shared" si="186"/>
        <v>5</v>
      </c>
      <c r="AJ340" s="38"/>
      <c r="AK340" s="38">
        <f t="shared" si="187"/>
        <v>0</v>
      </c>
      <c r="AL340" s="38">
        <f t="shared" si="188"/>
        <v>0</v>
      </c>
      <c r="AM340" s="38">
        <f t="shared" si="189"/>
        <v>0</v>
      </c>
      <c r="AN340" s="38">
        <f t="shared" si="190"/>
        <v>0</v>
      </c>
      <c r="AO340" s="38"/>
      <c r="AP340" s="38">
        <f t="shared" si="191"/>
        <v>1</v>
      </c>
      <c r="AQ340" s="38">
        <f t="shared" si="192"/>
        <v>0</v>
      </c>
      <c r="AR340" s="38">
        <f t="shared" si="193"/>
        <v>0</v>
      </c>
      <c r="AS340" s="38">
        <f t="shared" si="194"/>
        <v>0</v>
      </c>
      <c r="AT340" s="38">
        <f t="shared" si="195"/>
        <v>0</v>
      </c>
      <c r="AU340" s="38"/>
      <c r="AV340" s="38">
        <f t="shared" si="196"/>
        <v>1</v>
      </c>
      <c r="AW340" s="38">
        <f t="shared" si="197"/>
        <v>0</v>
      </c>
      <c r="AX340" s="38">
        <f t="shared" si="198"/>
        <v>1</v>
      </c>
      <c r="AY340" s="38">
        <f t="shared" si="199"/>
        <v>1</v>
      </c>
      <c r="AZ340" s="38">
        <f t="shared" si="200"/>
        <v>1</v>
      </c>
      <c r="BA340" s="38">
        <f t="shared" si="201"/>
        <v>1</v>
      </c>
      <c r="BB340" s="38">
        <f t="shared" si="202"/>
        <v>1</v>
      </c>
      <c r="BC340" s="38">
        <f t="shared" si="203"/>
        <v>0</v>
      </c>
      <c r="BD340" s="38">
        <f t="shared" si="204"/>
        <v>6</v>
      </c>
      <c r="BE340" s="38"/>
      <c r="BF340" s="38"/>
      <c r="BG340" s="39">
        <f t="shared" si="205"/>
        <v>0.049774436090225596</v>
      </c>
      <c r="BH340" s="39">
        <f t="shared" si="206"/>
        <v>0.004000111283569818</v>
      </c>
      <c r="BI340" s="39">
        <f t="shared" si="207"/>
        <v>0.0632464329711156</v>
      </c>
      <c r="BJ340" s="38"/>
      <c r="BK340" s="38"/>
      <c r="BL340" s="38"/>
      <c r="BM340" s="38">
        <f t="shared" si="208"/>
        <v>0</v>
      </c>
      <c r="BN340" s="38">
        <f t="shared" si="209"/>
        <v>5</v>
      </c>
      <c r="BO340" s="38">
        <f t="shared" si="210"/>
        <v>0</v>
      </c>
      <c r="BP340" s="38">
        <f t="shared" si="211"/>
        <v>1</v>
      </c>
      <c r="BQ340" s="38">
        <f t="shared" si="212"/>
        <v>0</v>
      </c>
      <c r="BR340" s="38">
        <f t="shared" si="213"/>
        <v>0</v>
      </c>
      <c r="BS340" s="38">
        <f t="shared" si="214"/>
        <v>0</v>
      </c>
      <c r="BT340" s="38">
        <f t="shared" si="215"/>
        <v>0</v>
      </c>
      <c r="BU340" s="38">
        <f t="shared" si="216"/>
        <v>6</v>
      </c>
      <c r="BV340" s="40">
        <f t="shared" si="217"/>
        <v>-1</v>
      </c>
      <c r="BW340" s="40">
        <f t="shared" si="218"/>
        <v>0</v>
      </c>
      <c r="BX340" s="40">
        <f t="shared" si="219"/>
        <v>0</v>
      </c>
      <c r="BY340" s="38">
        <f t="shared" si="220"/>
        <v>11</v>
      </c>
      <c r="BZ340" s="37"/>
      <c r="CA340" s="37"/>
      <c r="CB340" s="37"/>
      <c r="CC340" s="37"/>
      <c r="CD340" s="37"/>
      <c r="CE340" s="37"/>
      <c r="CF340" s="37"/>
      <c r="CG340" s="37"/>
      <c r="CH340" s="37">
        <f t="shared" si="221"/>
        <v>1</v>
      </c>
      <c r="CI340" s="38">
        <f t="shared" si="222"/>
        <v>0</v>
      </c>
      <c r="CJ340" s="38">
        <f t="shared" si="223"/>
        <v>18.15</v>
      </c>
      <c r="CR340" s="38">
        <f t="shared" si="224"/>
        <v>0.06599735616800603</v>
      </c>
      <c r="CS340" s="39">
        <f t="shared" si="225"/>
        <v>-10</v>
      </c>
    </row>
    <row r="341" spans="1:97" ht="12.75">
      <c r="A341" s="4" t="s">
        <v>220</v>
      </c>
      <c r="B341" s="4" t="s">
        <v>3</v>
      </c>
      <c r="C341" s="6" t="s">
        <v>475</v>
      </c>
      <c r="D341" s="7" t="s">
        <v>517</v>
      </c>
      <c r="E341" s="4" t="s">
        <v>8</v>
      </c>
      <c r="F341" s="4"/>
      <c r="G341">
        <v>6.3</v>
      </c>
      <c r="J341">
        <v>9.5</v>
      </c>
      <c r="K341">
        <v>11.5</v>
      </c>
      <c r="L341">
        <v>8.9</v>
      </c>
      <c r="M341">
        <v>8.4</v>
      </c>
      <c r="N341">
        <v>10.5</v>
      </c>
      <c r="O341">
        <v>12.7</v>
      </c>
      <c r="P341">
        <v>9.7</v>
      </c>
      <c r="Q341">
        <v>13</v>
      </c>
      <c r="R341">
        <v>13.6</v>
      </c>
      <c r="S341">
        <v>12.6</v>
      </c>
      <c r="T341">
        <v>16.4</v>
      </c>
      <c r="U341">
        <v>16.9</v>
      </c>
      <c r="V341">
        <v>16.1</v>
      </c>
      <c r="W341">
        <v>18.3</v>
      </c>
      <c r="X341">
        <v>13.8</v>
      </c>
      <c r="Y341">
        <v>17.8</v>
      </c>
      <c r="Z341">
        <v>16</v>
      </c>
      <c r="AA341">
        <v>18.2</v>
      </c>
      <c r="AC341" s="38">
        <f t="shared" si="181"/>
        <v>2</v>
      </c>
      <c r="AD341" s="38">
        <f t="shared" si="182"/>
        <v>13.55</v>
      </c>
      <c r="AE341" s="38"/>
      <c r="AF341" s="38">
        <f t="shared" si="183"/>
        <v>5</v>
      </c>
      <c r="AG341" s="38">
        <f t="shared" si="184"/>
        <v>0</v>
      </c>
      <c r="AH341" s="38">
        <f t="shared" si="185"/>
        <v>5</v>
      </c>
      <c r="AI341" s="38">
        <f t="shared" si="186"/>
        <v>10</v>
      </c>
      <c r="AJ341" s="38"/>
      <c r="AK341" s="38">
        <f t="shared" si="187"/>
        <v>0</v>
      </c>
      <c r="AL341" s="38">
        <f t="shared" si="188"/>
        <v>0</v>
      </c>
      <c r="AM341" s="38">
        <f t="shared" si="189"/>
        <v>0</v>
      </c>
      <c r="AN341" s="38">
        <f t="shared" si="190"/>
        <v>0</v>
      </c>
      <c r="AO341" s="38"/>
      <c r="AP341" s="38">
        <f t="shared" si="191"/>
        <v>0</v>
      </c>
      <c r="AQ341" s="38">
        <f t="shared" si="192"/>
        <v>0</v>
      </c>
      <c r="AR341" s="38">
        <f t="shared" si="193"/>
        <v>0</v>
      </c>
      <c r="AS341" s="38">
        <f t="shared" si="194"/>
        <v>0</v>
      </c>
      <c r="AT341" s="38">
        <f t="shared" si="195"/>
        <v>0</v>
      </c>
      <c r="AU341" s="38"/>
      <c r="AV341" s="38">
        <f t="shared" si="196"/>
        <v>0</v>
      </c>
      <c r="AW341" s="38">
        <f t="shared" si="197"/>
        <v>1</v>
      </c>
      <c r="AX341" s="38">
        <f t="shared" si="198"/>
        <v>1</v>
      </c>
      <c r="AY341" s="38">
        <f t="shared" si="199"/>
        <v>1</v>
      </c>
      <c r="AZ341" s="38">
        <f t="shared" si="200"/>
        <v>0</v>
      </c>
      <c r="BA341" s="38">
        <f t="shared" si="201"/>
        <v>1</v>
      </c>
      <c r="BB341" s="38">
        <f t="shared" si="202"/>
        <v>1</v>
      </c>
      <c r="BC341" s="38">
        <f t="shared" si="203"/>
        <v>0</v>
      </c>
      <c r="BD341" s="38">
        <f t="shared" si="204"/>
        <v>5</v>
      </c>
      <c r="BE341" s="38"/>
      <c r="BF341" s="38"/>
      <c r="BG341" s="39">
        <f t="shared" si="205"/>
        <v>0.5466460268317854</v>
      </c>
      <c r="BH341" s="39">
        <f t="shared" si="206"/>
        <v>0.7661693975413354</v>
      </c>
      <c r="BI341" s="39">
        <f t="shared" si="207"/>
        <v>0.8753110290298731</v>
      </c>
      <c r="BJ341" s="38"/>
      <c r="BK341" s="38"/>
      <c r="BL341" s="38"/>
      <c r="BM341" s="38">
        <f t="shared" si="208"/>
        <v>-4</v>
      </c>
      <c r="BN341" s="38">
        <f t="shared" si="209"/>
        <v>10</v>
      </c>
      <c r="BO341" s="38">
        <f t="shared" si="210"/>
        <v>0</v>
      </c>
      <c r="BP341" s="38">
        <f t="shared" si="211"/>
        <v>0</v>
      </c>
      <c r="BQ341" s="38">
        <f t="shared" si="212"/>
        <v>0</v>
      </c>
      <c r="BR341" s="38">
        <f t="shared" si="213"/>
        <v>0</v>
      </c>
      <c r="BS341" s="38">
        <f t="shared" si="214"/>
        <v>0</v>
      </c>
      <c r="BT341" s="38">
        <f t="shared" si="215"/>
        <v>0</v>
      </c>
      <c r="BU341" s="38">
        <f t="shared" si="216"/>
        <v>5</v>
      </c>
      <c r="BV341" s="40">
        <f t="shared" si="217"/>
        <v>2.5</v>
      </c>
      <c r="BW341" s="40">
        <f t="shared" si="218"/>
        <v>10</v>
      </c>
      <c r="BX341" s="40">
        <f t="shared" si="219"/>
        <v>25</v>
      </c>
      <c r="BY341" s="38">
        <f t="shared" si="220"/>
        <v>48.5</v>
      </c>
      <c r="BZ341" s="37"/>
      <c r="CA341" s="37"/>
      <c r="CB341" s="37"/>
      <c r="CC341" s="37"/>
      <c r="CD341" s="37" t="s">
        <v>620</v>
      </c>
      <c r="CE341" s="37"/>
      <c r="CF341" s="37"/>
      <c r="CG341" s="37"/>
      <c r="CH341" s="37">
        <f t="shared" si="221"/>
        <v>1</v>
      </c>
      <c r="CI341" s="38">
        <f t="shared" si="222"/>
        <v>0</v>
      </c>
      <c r="CJ341" s="38">
        <f t="shared" si="223"/>
        <v>17.1</v>
      </c>
      <c r="CR341" s="38">
        <f t="shared" si="224"/>
        <v>0.8794353347452802</v>
      </c>
      <c r="CS341" s="39">
        <f t="shared" si="225"/>
        <v>0.004124305715407117</v>
      </c>
    </row>
    <row r="342" spans="1:97" ht="12.75">
      <c r="A342" s="4" t="s">
        <v>220</v>
      </c>
      <c r="B342" s="4" t="s">
        <v>3</v>
      </c>
      <c r="C342" s="6" t="s">
        <v>475</v>
      </c>
      <c r="D342" s="7" t="s">
        <v>517</v>
      </c>
      <c r="E342" s="4" t="s">
        <v>49</v>
      </c>
      <c r="F342" s="4"/>
      <c r="G342">
        <v>6.3</v>
      </c>
      <c r="H342">
        <v>13.8</v>
      </c>
      <c r="I342">
        <v>10.8</v>
      </c>
      <c r="J342">
        <v>14.8</v>
      </c>
      <c r="K342">
        <v>11.7</v>
      </c>
      <c r="L342">
        <v>9.6</v>
      </c>
      <c r="M342">
        <v>8.9</v>
      </c>
      <c r="N342">
        <v>11.1</v>
      </c>
      <c r="O342">
        <v>10.2</v>
      </c>
      <c r="P342">
        <v>10.8</v>
      </c>
      <c r="Q342">
        <v>16</v>
      </c>
      <c r="R342">
        <v>11.1</v>
      </c>
      <c r="S342">
        <v>14.7</v>
      </c>
      <c r="T342">
        <v>14.4</v>
      </c>
      <c r="U342">
        <v>14.7</v>
      </c>
      <c r="V342">
        <v>18.3</v>
      </c>
      <c r="W342">
        <v>13.9</v>
      </c>
      <c r="X342">
        <v>13.8</v>
      </c>
      <c r="Y342">
        <v>18.3</v>
      </c>
      <c r="Z342">
        <v>14.6</v>
      </c>
      <c r="AA342">
        <v>18.6</v>
      </c>
      <c r="AC342" s="38">
        <f t="shared" si="181"/>
        <v>0</v>
      </c>
      <c r="AD342" s="38">
        <f t="shared" si="182"/>
        <v>13.505</v>
      </c>
      <c r="AE342" s="38"/>
      <c r="AF342" s="38">
        <f t="shared" si="183"/>
        <v>5</v>
      </c>
      <c r="AG342" s="38">
        <f t="shared" si="184"/>
        <v>0</v>
      </c>
      <c r="AH342" s="38">
        <f t="shared" si="185"/>
        <v>5</v>
      </c>
      <c r="AI342" s="38">
        <f t="shared" si="186"/>
        <v>10</v>
      </c>
      <c r="AJ342" s="38"/>
      <c r="AK342" s="38">
        <f t="shared" si="187"/>
        <v>0</v>
      </c>
      <c r="AL342" s="38">
        <f t="shared" si="188"/>
        <v>0</v>
      </c>
      <c r="AM342" s="38">
        <f t="shared" si="189"/>
        <v>0</v>
      </c>
      <c r="AN342" s="38">
        <f t="shared" si="190"/>
        <v>0</v>
      </c>
      <c r="AO342" s="38"/>
      <c r="AP342" s="38">
        <f t="shared" si="191"/>
        <v>1</v>
      </c>
      <c r="AQ342" s="38">
        <f t="shared" si="192"/>
        <v>0</v>
      </c>
      <c r="AR342" s="38">
        <f t="shared" si="193"/>
        <v>1</v>
      </c>
      <c r="AS342" s="38">
        <f t="shared" si="194"/>
        <v>0</v>
      </c>
      <c r="AT342" s="38">
        <f t="shared" si="195"/>
        <v>0</v>
      </c>
      <c r="AU342" s="38"/>
      <c r="AV342" s="38">
        <f t="shared" si="196"/>
        <v>0</v>
      </c>
      <c r="AW342" s="38">
        <f t="shared" si="197"/>
        <v>1</v>
      </c>
      <c r="AX342" s="38">
        <f t="shared" si="198"/>
        <v>1</v>
      </c>
      <c r="AY342" s="38">
        <f t="shared" si="199"/>
        <v>1</v>
      </c>
      <c r="AZ342" s="38">
        <f t="shared" si="200"/>
        <v>0</v>
      </c>
      <c r="BA342" s="38">
        <f t="shared" si="201"/>
        <v>1</v>
      </c>
      <c r="BB342" s="38">
        <f t="shared" si="202"/>
        <v>1</v>
      </c>
      <c r="BC342" s="38">
        <f t="shared" si="203"/>
        <v>1</v>
      </c>
      <c r="BD342" s="38">
        <f t="shared" si="204"/>
        <v>6</v>
      </c>
      <c r="BE342" s="38"/>
      <c r="BF342" s="38"/>
      <c r="BG342" s="39">
        <f t="shared" si="205"/>
        <v>0.31616541353383465</v>
      </c>
      <c r="BH342" s="39">
        <f t="shared" si="206"/>
        <v>0.4106627758502294</v>
      </c>
      <c r="BI342" s="39">
        <f t="shared" si="207"/>
        <v>0.6408297557465863</v>
      </c>
      <c r="BJ342" s="38"/>
      <c r="BK342" s="38"/>
      <c r="BL342" s="38"/>
      <c r="BM342" s="38">
        <f t="shared" si="208"/>
        <v>0</v>
      </c>
      <c r="BN342" s="38">
        <f t="shared" si="209"/>
        <v>10</v>
      </c>
      <c r="BO342" s="38">
        <f t="shared" si="210"/>
        <v>0</v>
      </c>
      <c r="BP342" s="38">
        <f t="shared" si="211"/>
        <v>1</v>
      </c>
      <c r="BQ342" s="38">
        <f t="shared" si="212"/>
        <v>0</v>
      </c>
      <c r="BR342" s="38">
        <f t="shared" si="213"/>
        <v>1</v>
      </c>
      <c r="BS342" s="38">
        <f t="shared" si="214"/>
        <v>0</v>
      </c>
      <c r="BT342" s="38">
        <f t="shared" si="215"/>
        <v>0</v>
      </c>
      <c r="BU342" s="38">
        <f t="shared" si="216"/>
        <v>6</v>
      </c>
      <c r="BV342" s="40">
        <f t="shared" si="217"/>
        <v>-1</v>
      </c>
      <c r="BW342" s="40">
        <f t="shared" si="218"/>
        <v>5</v>
      </c>
      <c r="BX342" s="40">
        <f t="shared" si="219"/>
        <v>10</v>
      </c>
      <c r="BY342" s="38">
        <f t="shared" si="220"/>
        <v>32</v>
      </c>
      <c r="BZ342" s="37"/>
      <c r="CA342" s="37"/>
      <c r="CB342" s="37"/>
      <c r="CC342" s="37"/>
      <c r="CD342" s="37"/>
      <c r="CE342" s="37"/>
      <c r="CF342" s="37"/>
      <c r="CG342" s="37"/>
      <c r="CH342" s="37">
        <f t="shared" si="221"/>
        <v>1</v>
      </c>
      <c r="CI342" s="38">
        <f t="shared" si="222"/>
        <v>0</v>
      </c>
      <c r="CJ342" s="38">
        <f t="shared" si="223"/>
        <v>16.6</v>
      </c>
      <c r="CR342" s="38">
        <f t="shared" si="224"/>
        <v>0.8095047908331783</v>
      </c>
      <c r="CS342" s="39">
        <f t="shared" si="225"/>
        <v>0.16867503508659198</v>
      </c>
    </row>
    <row r="343" spans="1:97" ht="12.75">
      <c r="A343" s="4" t="s">
        <v>220</v>
      </c>
      <c r="B343" s="4" t="s">
        <v>3</v>
      </c>
      <c r="C343" s="6" t="s">
        <v>475</v>
      </c>
      <c r="D343" s="5" t="s">
        <v>518</v>
      </c>
      <c r="E343" s="4" t="s">
        <v>8</v>
      </c>
      <c r="F343" s="4"/>
      <c r="G343">
        <v>6.3</v>
      </c>
      <c r="P343">
        <v>11.2</v>
      </c>
      <c r="Q343">
        <v>11.9</v>
      </c>
      <c r="R343">
        <v>11.3</v>
      </c>
      <c r="S343">
        <v>11.2</v>
      </c>
      <c r="T343">
        <v>13.9</v>
      </c>
      <c r="U343">
        <v>13.9</v>
      </c>
      <c r="V343">
        <v>16</v>
      </c>
      <c r="W343">
        <v>18.6</v>
      </c>
      <c r="X343">
        <v>18.3</v>
      </c>
      <c r="Y343">
        <v>20.2</v>
      </c>
      <c r="Z343">
        <v>22.1</v>
      </c>
      <c r="AA343">
        <v>19.1</v>
      </c>
      <c r="AC343" s="38">
        <f aca="true" t="shared" si="226" ref="AC343:AC406">COUNTIF(H343:AA343,"")</f>
        <v>8</v>
      </c>
      <c r="AD343" s="38">
        <f aca="true" t="shared" si="227" ref="AD343:AD406">AVERAGE(H343:AA343)</f>
        <v>15.641666666666666</v>
      </c>
      <c r="AE343" s="38"/>
      <c r="AF343" s="38">
        <f aca="true" t="shared" si="228" ref="AF343:AF406">IF(Y343&gt;Y$20*1.5,15,IF(Y343&gt;Y$20*1.3,10,IF(Y343&gt;Y$20*1.15,5,0)))</f>
        <v>10</v>
      </c>
      <c r="AG343" s="38">
        <f aca="true" t="shared" si="229" ref="AG343:AG406">IF(Z343&gt;Z$20*1.5,15,IF(Z343&gt;Z$20*1.3,10,IF(Z343&gt;Z$20*1.15,5,0)))</f>
        <v>10</v>
      </c>
      <c r="AH343" s="38">
        <f aca="true" t="shared" si="230" ref="AH343:AH406">IF(AA343&gt;AA$20*1.5,15,IF(AA343&gt;AA$20*1.3,10,IF(AA343&gt;AA$20*1.15,5,0)))</f>
        <v>5</v>
      </c>
      <c r="AI343" s="38">
        <f aca="true" t="shared" si="231" ref="AI343:AI406">SUM(AF343:AH343)</f>
        <v>25</v>
      </c>
      <c r="AJ343" s="38"/>
      <c r="AK343" s="38">
        <f aca="true" t="shared" si="232" ref="AK343:AK406">IF(Y343&gt;$AD343*2.5,5,IF(Y343&gt;$AD343*2,2.5,IF(Y343&gt;$AD343*1.5,1,0)))</f>
        <v>0</v>
      </c>
      <c r="AL343" s="38">
        <f aca="true" t="shared" si="233" ref="AL343:AL406">IF(Z343&gt;$AD343*2.5,5,IF(Z343&gt;$AD343*2,2.5,IF(Z343&gt;$AD343*1.5,1,0)))</f>
        <v>0</v>
      </c>
      <c r="AM343" s="38">
        <f aca="true" t="shared" si="234" ref="AM343:AM406">IF(AA343&gt;$AD343*2.5,5,IF(AA343&gt;$AD343*2,2.5,IF(AA343&gt;$AD343*1.5,1,0)))</f>
        <v>0</v>
      </c>
      <c r="AN343" s="38">
        <f aca="true" t="shared" si="235" ref="AN343:AN406">SUM(AK343:AM343)</f>
        <v>0</v>
      </c>
      <c r="AO343" s="38"/>
      <c r="AP343" s="38">
        <f aca="true" t="shared" si="236" ref="AP343:AP406">IF(AA343&lt;AA$20*1.2,0,1)</f>
        <v>1</v>
      </c>
      <c r="AQ343" s="38">
        <f aca="true" t="shared" si="237" ref="AQ343:AQ406">IF((Z343+AA343)&lt;(Z$20*1.2+AA$20*1.2),0,1)</f>
        <v>1</v>
      </c>
      <c r="AR343" s="38">
        <f aca="true" t="shared" si="238" ref="AR343:AR406">IF(AA343&gt;MAX(F343:Z343),1,0)</f>
        <v>0</v>
      </c>
      <c r="AS343" s="38">
        <f aca="true" t="shared" si="239" ref="AS343:AS406">IF(AA343&lt;MAX(F343:Z343),0,IF(Z343&lt;MAX(F343:Y343),0,1))</f>
        <v>0</v>
      </c>
      <c r="AT343" s="38">
        <f aca="true" t="shared" si="240" ref="AT343:AT406">IF(AA343&lt;MAX(F343:Z343),0,IF(Z343&lt;MAX(F343:Y343),0,IF(Y343&lt;MAX(F343:X343),0,1)))</f>
        <v>0</v>
      </c>
      <c r="AU343" s="38"/>
      <c r="AV343" s="38">
        <f aca="true" t="shared" si="241" ref="AV343:AV406">IF(COUNTIF(H343:K343,"")=4,"",IF(COUNTIF(K343:N343,"")=4,"",IF(AVERAGE(H343:K343)&lt;AVERAGE(K343:N343),1,0)))</f>
      </c>
      <c r="AW343" s="38">
        <f aca="true" t="shared" si="242" ref="AW343:AW406">IF(COUNTIF(K343:N343,"")=4,"",IF(COUNTIF(N343:Q343,"")=4,"",IF(AVERAGE(K343:N343)&lt;AVERAGE(N343:Q343),1,0)))</f>
      </c>
      <c r="AX343" s="38">
        <f aca="true" t="shared" si="243" ref="AX343:AX406">IF(COUNTIF(N343:Q343,"")=4,"",IF(COUNTIF(Q343:T343,"")=4,"",IF(AVERAGE(N343:Q343)&lt;AVERAGE(Q343:T343),1,0)))</f>
        <v>1</v>
      </c>
      <c r="AY343" s="38">
        <f aca="true" t="shared" si="244" ref="AY343:AY406">IF(COUNTIF(Q343:T343,"")=4,"",IF(COUNTIF(T343:W343,"")=4,"",IF(AVERAGE(Q343:T343)&lt;AVERAGE(T343:W343),1,0)))</f>
        <v>1</v>
      </c>
      <c r="AZ343" s="38">
        <f aca="true" t="shared" si="245" ref="AZ343:AZ406">IF(COUNTIF(T343:W343,"")=4,"",IF(COUNTIF(W343:Z343,"")=4,"",IF(AVERAGE(T343:W343)&lt;AVERAGE(W343:Z343),1,0)))</f>
        <v>1</v>
      </c>
      <c r="BA343" s="38">
        <f aca="true" t="shared" si="246" ref="BA343:BA406">IF(COUNTIF(W343:Y343,"")=3,"",IF(COUNTIF(Y343:AA343,"")=3,"",IF(AVERAGE(W343:Y343)&lt;AVERAGE(Y343:AA343),1,0)))</f>
        <v>1</v>
      </c>
      <c r="BB343" s="38">
        <f aca="true" t="shared" si="247" ref="BB343:BB406">IF(COUNTIF(Y343:Z343,"")=2,"",IF(COUNTIF(Z343:AA343,"")=2,"",IF(AVERAGE(Y343:Z343)&lt;AVERAGE(Z343:AA343),1,0)))</f>
        <v>0</v>
      </c>
      <c r="BC343" s="38">
        <f aca="true" t="shared" si="248" ref="BC343:BC406">IF(AA343&gt;MAX(F343:Z343),1,0)</f>
        <v>0</v>
      </c>
      <c r="BD343" s="38">
        <f aca="true" t="shared" si="249" ref="BD343:BD406">SUBTOTAL(9,AV343:BC343)</f>
        <v>4</v>
      </c>
      <c r="BE343" s="38"/>
      <c r="BF343" s="38"/>
      <c r="BG343" s="39">
        <f aca="true" t="shared" si="250" ref="BG343:BG406">SLOPE(H343:AA343,$AZ$6:$BS$6)</f>
        <v>1.0234265734265735</v>
      </c>
      <c r="BH343" s="39">
        <f aca="true" t="shared" si="251" ref="BH343:BH406">RSQ(H343:AA343,$AZ$6:$BS$6)</f>
        <v>0.8874753723042561</v>
      </c>
      <c r="BI343" s="39">
        <f aca="true" t="shared" si="252" ref="BI343:BI406">CORREL(H343:AA343,$AZ$6:$BS$6)</f>
        <v>0.9420591129564302</v>
      </c>
      <c r="BJ343" s="38"/>
      <c r="BK343" s="38"/>
      <c r="BL343" s="38"/>
      <c r="BM343" s="38">
        <f aca="true" t="shared" si="253" ref="BM343:BM406">AC343*-2</f>
        <v>-16</v>
      </c>
      <c r="BN343" s="38">
        <f aca="true" t="shared" si="254" ref="BN343:BN406">AI343</f>
        <v>25</v>
      </c>
      <c r="BO343" s="38">
        <f aca="true" t="shared" si="255" ref="BO343:BO406">AN343</f>
        <v>0</v>
      </c>
      <c r="BP343" s="38">
        <f aca="true" t="shared" si="256" ref="BP343:BP406">AP343</f>
        <v>1</v>
      </c>
      <c r="BQ343" s="38">
        <f aca="true" t="shared" si="257" ref="BQ343:BQ406">AQ343</f>
        <v>1</v>
      </c>
      <c r="BR343" s="38">
        <f aca="true" t="shared" si="258" ref="BR343:BR406">AR343</f>
        <v>0</v>
      </c>
      <c r="BS343" s="38">
        <f aca="true" t="shared" si="259" ref="BS343:BS406">AS343</f>
        <v>0</v>
      </c>
      <c r="BT343" s="38">
        <f aca="true" t="shared" si="260" ref="BT343:BT406">AT343</f>
        <v>0</v>
      </c>
      <c r="BU343" s="38">
        <f aca="true" t="shared" si="261" ref="BU343:BU406">BD343</f>
        <v>4</v>
      </c>
      <c r="BV343" s="40">
        <f aca="true" t="shared" si="262" ref="BV343:BV406">IF(AC343&gt;4,0,IF(BG343&lt;0,-10,IF(BG343&lt;0.5,-1,IF(BG343&lt;0.75,2.5,IF(BG343&lt;1,5,IF(BG343&lt;1.25,7.5,IF(BG343&lt;1.5,10,15)))))))</f>
        <v>0</v>
      </c>
      <c r="BW343" s="40">
        <f aca="true" t="shared" si="263" ref="BW343:BW406">IF(BH343&lt;0,-10,IF(BH343&lt;0.25,0,IF(BH343&lt;0.5,5,IF(BH343&lt;0.7,7.5,IF(BH343&lt;0.8,10,IF(BH343&lt;0.85,12.5,IF(BH343&lt;0.9,15,IF(BH343&lt;0.95,17.5,20))))))))</f>
        <v>15</v>
      </c>
      <c r="BX343" s="40">
        <f aca="true" t="shared" si="264" ref="BX343:BX406">IF(BI343&lt;0,-10,IF(BI343&lt;0.25,0,IF(BI343&lt;0.5,5,IF(BI343&lt;0.7,10,IF(BI343&lt;0.8,15,IF(BI343&lt;0.85,20,IF(BI343&lt;0.9,25,IF(BI343&lt;0.95,30,35))))))))</f>
        <v>30</v>
      </c>
      <c r="BY343" s="38">
        <f aca="true" t="shared" si="265" ref="BY343:BY406">SUM(BM343:BX343)</f>
        <v>60</v>
      </c>
      <c r="BZ343" s="37"/>
      <c r="CA343" s="37"/>
      <c r="CB343" s="37"/>
      <c r="CC343" s="37"/>
      <c r="CD343" s="37" t="s">
        <v>620</v>
      </c>
      <c r="CE343" s="37"/>
      <c r="CF343" s="37"/>
      <c r="CG343" s="37"/>
      <c r="CH343" s="37">
        <f aca="true" t="shared" si="266" ref="CH343:CH406">IF(AVERAGE(Z343:AA343)&lt;AVERAGE(H343:X343)*CH$20,0,1)</f>
        <v>1</v>
      </c>
      <c r="CI343" s="38">
        <f aca="true" t="shared" si="267" ref="CI343:CI406">IF(AVERAGE(Z343:AA343)&lt;AVERAGE(H343:X343)*CI$20,0,1)</f>
        <v>0</v>
      </c>
      <c r="CJ343" s="38">
        <f aca="true" t="shared" si="268" ref="CJ343:CJ406">AVERAGE(Z343:AA343)</f>
        <v>20.6</v>
      </c>
      <c r="CR343" s="38">
        <f aca="true" t="shared" si="269" ref="CR343:CR406">CORREL(L343:AA343,$BD$6:$BS$6)</f>
        <v>0.9420591129564302</v>
      </c>
      <c r="CS343" s="39">
        <f aca="true" t="shared" si="270" ref="CS343:CS406">IF(CR343&gt;0.8,CR343-BI343,-10)</f>
        <v>0</v>
      </c>
    </row>
    <row r="344" spans="1:97" ht="12.75">
      <c r="A344" s="4" t="s">
        <v>220</v>
      </c>
      <c r="B344" s="4" t="s">
        <v>3</v>
      </c>
      <c r="C344" s="6" t="s">
        <v>475</v>
      </c>
      <c r="D344" s="5" t="s">
        <v>518</v>
      </c>
      <c r="E344" s="4" t="s">
        <v>49</v>
      </c>
      <c r="F344" s="4"/>
      <c r="G344">
        <v>6.3</v>
      </c>
      <c r="H344">
        <v>13.2</v>
      </c>
      <c r="I344">
        <v>12.5</v>
      </c>
      <c r="J344">
        <v>12.9</v>
      </c>
      <c r="K344">
        <v>8.2</v>
      </c>
      <c r="L344">
        <v>16.6</v>
      </c>
      <c r="M344">
        <v>13.8</v>
      </c>
      <c r="N344">
        <v>11.8</v>
      </c>
      <c r="O344">
        <v>8.2</v>
      </c>
      <c r="P344">
        <v>8</v>
      </c>
      <c r="Q344">
        <v>10.2</v>
      </c>
      <c r="R344">
        <v>17.5</v>
      </c>
      <c r="S344">
        <v>12.2</v>
      </c>
      <c r="T344">
        <v>13.7</v>
      </c>
      <c r="U344">
        <v>15</v>
      </c>
      <c r="V344">
        <v>17.9</v>
      </c>
      <c r="W344">
        <v>0.9</v>
      </c>
      <c r="X344">
        <v>14.6</v>
      </c>
      <c r="Y344">
        <v>20.4</v>
      </c>
      <c r="Z344">
        <v>19.7</v>
      </c>
      <c r="AA344">
        <v>17.5</v>
      </c>
      <c r="AC344" s="38">
        <f t="shared" si="226"/>
        <v>0</v>
      </c>
      <c r="AD344" s="38">
        <f t="shared" si="227"/>
        <v>13.239999999999998</v>
      </c>
      <c r="AE344" s="38"/>
      <c r="AF344" s="38">
        <f t="shared" si="228"/>
        <v>10</v>
      </c>
      <c r="AG344" s="38">
        <f t="shared" si="229"/>
        <v>10</v>
      </c>
      <c r="AH344" s="38">
        <f t="shared" si="230"/>
        <v>0</v>
      </c>
      <c r="AI344" s="38">
        <f t="shared" si="231"/>
        <v>20</v>
      </c>
      <c r="AJ344" s="38"/>
      <c r="AK344" s="38">
        <f t="shared" si="232"/>
        <v>1</v>
      </c>
      <c r="AL344" s="38">
        <f t="shared" si="233"/>
        <v>0</v>
      </c>
      <c r="AM344" s="38">
        <f t="shared" si="234"/>
        <v>0</v>
      </c>
      <c r="AN344" s="38">
        <f t="shared" si="235"/>
        <v>1</v>
      </c>
      <c r="AO344" s="38"/>
      <c r="AP344" s="38">
        <f t="shared" si="236"/>
        <v>0</v>
      </c>
      <c r="AQ344" s="38">
        <f t="shared" si="237"/>
        <v>1</v>
      </c>
      <c r="AR344" s="38">
        <f t="shared" si="238"/>
        <v>0</v>
      </c>
      <c r="AS344" s="38">
        <f t="shared" si="239"/>
        <v>0</v>
      </c>
      <c r="AT344" s="38">
        <f t="shared" si="240"/>
        <v>0</v>
      </c>
      <c r="AU344" s="38"/>
      <c r="AV344" s="38">
        <f t="shared" si="241"/>
        <v>1</v>
      </c>
      <c r="AW344" s="38">
        <f t="shared" si="242"/>
        <v>0</v>
      </c>
      <c r="AX344" s="38">
        <f t="shared" si="243"/>
        <v>1</v>
      </c>
      <c r="AY344" s="38">
        <f t="shared" si="244"/>
        <v>0</v>
      </c>
      <c r="AZ344" s="38">
        <f t="shared" si="245"/>
        <v>1</v>
      </c>
      <c r="BA344" s="38">
        <f t="shared" si="246"/>
        <v>1</v>
      </c>
      <c r="BB344" s="38">
        <f t="shared" si="247"/>
        <v>0</v>
      </c>
      <c r="BC344" s="38">
        <f t="shared" si="248"/>
        <v>0</v>
      </c>
      <c r="BD344" s="38">
        <f t="shared" si="249"/>
        <v>4</v>
      </c>
      <c r="BE344" s="38"/>
      <c r="BF344" s="38"/>
      <c r="BG344" s="39">
        <f t="shared" si="250"/>
        <v>0.2509774436090225</v>
      </c>
      <c r="BH344" s="39">
        <f t="shared" si="251"/>
        <v>0.10182643117195758</v>
      </c>
      <c r="BI344" s="39">
        <f t="shared" si="252"/>
        <v>0.31910254021545736</v>
      </c>
      <c r="BJ344" s="38"/>
      <c r="BK344" s="38"/>
      <c r="BL344" s="38"/>
      <c r="BM344" s="38">
        <f t="shared" si="253"/>
        <v>0</v>
      </c>
      <c r="BN344" s="38">
        <f t="shared" si="254"/>
        <v>20</v>
      </c>
      <c r="BO344" s="38">
        <f t="shared" si="255"/>
        <v>1</v>
      </c>
      <c r="BP344" s="38">
        <f t="shared" si="256"/>
        <v>0</v>
      </c>
      <c r="BQ344" s="38">
        <f t="shared" si="257"/>
        <v>1</v>
      </c>
      <c r="BR344" s="38">
        <f t="shared" si="258"/>
        <v>0</v>
      </c>
      <c r="BS344" s="38">
        <f t="shared" si="259"/>
        <v>0</v>
      </c>
      <c r="BT344" s="38">
        <f t="shared" si="260"/>
        <v>0</v>
      </c>
      <c r="BU344" s="38">
        <f t="shared" si="261"/>
        <v>4</v>
      </c>
      <c r="BV344" s="40">
        <f t="shared" si="262"/>
        <v>-1</v>
      </c>
      <c r="BW344" s="40">
        <f t="shared" si="263"/>
        <v>0</v>
      </c>
      <c r="BX344" s="40">
        <f t="shared" si="264"/>
        <v>5</v>
      </c>
      <c r="BY344" s="38">
        <f t="shared" si="265"/>
        <v>30</v>
      </c>
      <c r="BZ344" s="37"/>
      <c r="CA344" s="37"/>
      <c r="CB344" s="37"/>
      <c r="CC344" s="37"/>
      <c r="CD344" s="37"/>
      <c r="CE344" s="37"/>
      <c r="CF344" s="37"/>
      <c r="CG344" s="37"/>
      <c r="CH344" s="37">
        <f t="shared" si="266"/>
        <v>1</v>
      </c>
      <c r="CI344" s="38">
        <f t="shared" si="267"/>
        <v>1</v>
      </c>
      <c r="CJ344" s="38">
        <f t="shared" si="268"/>
        <v>18.6</v>
      </c>
      <c r="CR344" s="38">
        <f t="shared" si="269"/>
        <v>0.3120608133677541</v>
      </c>
      <c r="CS344" s="39">
        <f t="shared" si="270"/>
        <v>-10</v>
      </c>
    </row>
    <row r="345" spans="1:97" ht="12.75">
      <c r="A345" s="4" t="s">
        <v>220</v>
      </c>
      <c r="B345" s="4" t="s">
        <v>3</v>
      </c>
      <c r="C345" s="6" t="s">
        <v>469</v>
      </c>
      <c r="D345" s="7" t="s">
        <v>519</v>
      </c>
      <c r="E345" s="4" t="s">
        <v>8</v>
      </c>
      <c r="F345" s="4"/>
      <c r="G345">
        <v>6.3</v>
      </c>
      <c r="K345">
        <v>6.2</v>
      </c>
      <c r="L345">
        <v>4.2</v>
      </c>
      <c r="M345">
        <v>12</v>
      </c>
      <c r="N345">
        <v>10.7</v>
      </c>
      <c r="O345">
        <v>9.5</v>
      </c>
      <c r="P345">
        <v>11.7</v>
      </c>
      <c r="Q345">
        <v>11.8</v>
      </c>
      <c r="R345">
        <v>11.6</v>
      </c>
      <c r="S345">
        <v>12.5</v>
      </c>
      <c r="T345">
        <v>13.1</v>
      </c>
      <c r="U345">
        <v>15.7</v>
      </c>
      <c r="V345">
        <v>17.4</v>
      </c>
      <c r="W345">
        <v>12.1</v>
      </c>
      <c r="X345">
        <v>16</v>
      </c>
      <c r="Y345">
        <v>18.7</v>
      </c>
      <c r="Z345">
        <v>21.6</v>
      </c>
      <c r="AA345">
        <v>19.4</v>
      </c>
      <c r="AC345" s="38">
        <f t="shared" si="226"/>
        <v>3</v>
      </c>
      <c r="AD345" s="38">
        <f t="shared" si="227"/>
        <v>13.188235294117645</v>
      </c>
      <c r="AE345" s="38"/>
      <c r="AF345" s="38">
        <f t="shared" si="228"/>
        <v>5</v>
      </c>
      <c r="AG345" s="38">
        <f t="shared" si="229"/>
        <v>10</v>
      </c>
      <c r="AH345" s="38">
        <f t="shared" si="230"/>
        <v>5</v>
      </c>
      <c r="AI345" s="38">
        <f t="shared" si="231"/>
        <v>20</v>
      </c>
      <c r="AJ345" s="38"/>
      <c r="AK345" s="38">
        <f t="shared" si="232"/>
        <v>0</v>
      </c>
      <c r="AL345" s="38">
        <f t="shared" si="233"/>
        <v>1</v>
      </c>
      <c r="AM345" s="38">
        <f t="shared" si="234"/>
        <v>0</v>
      </c>
      <c r="AN345" s="38">
        <f t="shared" si="235"/>
        <v>1</v>
      </c>
      <c r="AO345" s="38"/>
      <c r="AP345" s="38">
        <f t="shared" si="236"/>
        <v>1</v>
      </c>
      <c r="AQ345" s="38">
        <f t="shared" si="237"/>
        <v>1</v>
      </c>
      <c r="AR345" s="38">
        <f t="shared" si="238"/>
        <v>0</v>
      </c>
      <c r="AS345" s="38">
        <f t="shared" si="239"/>
        <v>0</v>
      </c>
      <c r="AT345" s="38">
        <f t="shared" si="240"/>
        <v>0</v>
      </c>
      <c r="AU345" s="38"/>
      <c r="AV345" s="38">
        <f t="shared" si="241"/>
        <v>1</v>
      </c>
      <c r="AW345" s="38">
        <f t="shared" si="242"/>
        <v>1</v>
      </c>
      <c r="AX345" s="38">
        <f t="shared" si="243"/>
        <v>1</v>
      </c>
      <c r="AY345" s="38">
        <f t="shared" si="244"/>
        <v>1</v>
      </c>
      <c r="AZ345" s="38">
        <f t="shared" si="245"/>
        <v>1</v>
      </c>
      <c r="BA345" s="38">
        <f t="shared" si="246"/>
        <v>1</v>
      </c>
      <c r="BB345" s="38">
        <f t="shared" si="247"/>
        <v>1</v>
      </c>
      <c r="BC345" s="38">
        <f t="shared" si="248"/>
        <v>0</v>
      </c>
      <c r="BD345" s="38">
        <f t="shared" si="249"/>
        <v>7</v>
      </c>
      <c r="BE345" s="38"/>
      <c r="BF345" s="38"/>
      <c r="BG345" s="39">
        <f t="shared" si="250"/>
        <v>0.8110294117647058</v>
      </c>
      <c r="BH345" s="39">
        <f t="shared" si="251"/>
        <v>0.8111822664039943</v>
      </c>
      <c r="BI345" s="39">
        <f t="shared" si="252"/>
        <v>0.9006565751739085</v>
      </c>
      <c r="BJ345" s="38"/>
      <c r="BK345" s="38"/>
      <c r="BL345" s="38"/>
      <c r="BM345" s="38">
        <f t="shared" si="253"/>
        <v>-6</v>
      </c>
      <c r="BN345" s="38">
        <f t="shared" si="254"/>
        <v>20</v>
      </c>
      <c r="BO345" s="38">
        <f t="shared" si="255"/>
        <v>1</v>
      </c>
      <c r="BP345" s="38">
        <f t="shared" si="256"/>
        <v>1</v>
      </c>
      <c r="BQ345" s="38">
        <f t="shared" si="257"/>
        <v>1</v>
      </c>
      <c r="BR345" s="38">
        <f t="shared" si="258"/>
        <v>0</v>
      </c>
      <c r="BS345" s="38">
        <f t="shared" si="259"/>
        <v>0</v>
      </c>
      <c r="BT345" s="38">
        <f t="shared" si="260"/>
        <v>0</v>
      </c>
      <c r="BU345" s="38">
        <f t="shared" si="261"/>
        <v>7</v>
      </c>
      <c r="BV345" s="40">
        <f t="shared" si="262"/>
        <v>5</v>
      </c>
      <c r="BW345" s="40">
        <f t="shared" si="263"/>
        <v>12.5</v>
      </c>
      <c r="BX345" s="40">
        <f t="shared" si="264"/>
        <v>30</v>
      </c>
      <c r="BY345" s="38">
        <f t="shared" si="265"/>
        <v>71.5</v>
      </c>
      <c r="BZ345" s="37"/>
      <c r="CA345" s="37"/>
      <c r="CB345" s="37"/>
      <c r="CC345" s="37" t="s">
        <v>620</v>
      </c>
      <c r="CD345" s="37" t="s">
        <v>620</v>
      </c>
      <c r="CE345" s="37"/>
      <c r="CF345" s="37"/>
      <c r="CG345" s="37"/>
      <c r="CH345" s="37">
        <f t="shared" si="266"/>
        <v>1</v>
      </c>
      <c r="CI345" s="38">
        <f t="shared" si="267"/>
        <v>1</v>
      </c>
      <c r="CJ345" s="38">
        <f t="shared" si="268"/>
        <v>20.5</v>
      </c>
      <c r="CR345" s="38">
        <f t="shared" si="269"/>
        <v>0.8815910906012424</v>
      </c>
      <c r="CS345" s="39">
        <f t="shared" si="270"/>
        <v>-0.019065484572666103</v>
      </c>
    </row>
    <row r="346" spans="1:97" ht="12.75">
      <c r="A346" s="4" t="s">
        <v>220</v>
      </c>
      <c r="B346" s="4" t="s">
        <v>3</v>
      </c>
      <c r="C346" s="6" t="s">
        <v>469</v>
      </c>
      <c r="D346" s="7" t="s">
        <v>519</v>
      </c>
      <c r="E346" s="4" t="s">
        <v>49</v>
      </c>
      <c r="F346" s="4"/>
      <c r="G346">
        <v>6.3</v>
      </c>
      <c r="H346">
        <v>17.3</v>
      </c>
      <c r="I346">
        <v>10.5</v>
      </c>
      <c r="J346">
        <v>11.1</v>
      </c>
      <c r="K346">
        <v>13.5</v>
      </c>
      <c r="L346">
        <v>8.6</v>
      </c>
      <c r="M346">
        <v>11</v>
      </c>
      <c r="N346">
        <v>13.8</v>
      </c>
      <c r="O346">
        <v>10.6</v>
      </c>
      <c r="P346">
        <v>8.6</v>
      </c>
      <c r="Q346">
        <v>14</v>
      </c>
      <c r="R346">
        <v>12.7</v>
      </c>
      <c r="S346">
        <v>13.5</v>
      </c>
      <c r="T346">
        <v>13.1</v>
      </c>
      <c r="U346">
        <v>13.5</v>
      </c>
      <c r="V346">
        <v>11.9</v>
      </c>
      <c r="W346">
        <v>16.1</v>
      </c>
      <c r="X346">
        <v>14.7</v>
      </c>
      <c r="Y346">
        <v>15.2</v>
      </c>
      <c r="Z346">
        <v>19.6</v>
      </c>
      <c r="AA346">
        <v>20.3</v>
      </c>
      <c r="AC346" s="38">
        <f t="shared" si="226"/>
        <v>0</v>
      </c>
      <c r="AD346" s="38">
        <f t="shared" si="227"/>
        <v>13.479999999999999</v>
      </c>
      <c r="AE346" s="38"/>
      <c r="AF346" s="38">
        <f t="shared" si="228"/>
        <v>0</v>
      </c>
      <c r="AG346" s="38">
        <f t="shared" si="229"/>
        <v>5</v>
      </c>
      <c r="AH346" s="38">
        <f t="shared" si="230"/>
        <v>10</v>
      </c>
      <c r="AI346" s="38">
        <f t="shared" si="231"/>
        <v>15</v>
      </c>
      <c r="AJ346" s="38"/>
      <c r="AK346" s="38">
        <f t="shared" si="232"/>
        <v>0</v>
      </c>
      <c r="AL346" s="38">
        <f t="shared" si="233"/>
        <v>0</v>
      </c>
      <c r="AM346" s="38">
        <f t="shared" si="234"/>
        <v>1</v>
      </c>
      <c r="AN346" s="38">
        <f t="shared" si="235"/>
        <v>1</v>
      </c>
      <c r="AO346" s="38"/>
      <c r="AP346" s="38">
        <f t="shared" si="236"/>
        <v>1</v>
      </c>
      <c r="AQ346" s="38">
        <f t="shared" si="237"/>
        <v>1</v>
      </c>
      <c r="AR346" s="38">
        <f t="shared" si="238"/>
        <v>1</v>
      </c>
      <c r="AS346" s="38">
        <f t="shared" si="239"/>
        <v>1</v>
      </c>
      <c r="AT346" s="38">
        <f t="shared" si="240"/>
        <v>0</v>
      </c>
      <c r="AU346" s="38"/>
      <c r="AV346" s="38">
        <f t="shared" si="241"/>
        <v>0</v>
      </c>
      <c r="AW346" s="38">
        <f t="shared" si="242"/>
        <v>1</v>
      </c>
      <c r="AX346" s="38">
        <f t="shared" si="243"/>
        <v>1</v>
      </c>
      <c r="AY346" s="38">
        <f t="shared" si="244"/>
        <v>1</v>
      </c>
      <c r="AZ346" s="38">
        <f t="shared" si="245"/>
        <v>1</v>
      </c>
      <c r="BA346" s="38">
        <f t="shared" si="246"/>
        <v>1</v>
      </c>
      <c r="BB346" s="38">
        <f t="shared" si="247"/>
        <v>1</v>
      </c>
      <c r="BC346" s="38">
        <f t="shared" si="248"/>
        <v>1</v>
      </c>
      <c r="BD346" s="38">
        <f t="shared" si="249"/>
        <v>7</v>
      </c>
      <c r="BE346" s="38"/>
      <c r="BF346" s="38"/>
      <c r="BG346" s="39">
        <f t="shared" si="250"/>
        <v>0.3031578947368421</v>
      </c>
      <c r="BH346" s="39">
        <f t="shared" si="251"/>
        <v>0.3214769797748031</v>
      </c>
      <c r="BI346" s="39">
        <f t="shared" si="252"/>
        <v>0.5669894000550655</v>
      </c>
      <c r="BJ346" s="38"/>
      <c r="BK346" s="38"/>
      <c r="BL346" s="38"/>
      <c r="BM346" s="38">
        <f t="shared" si="253"/>
        <v>0</v>
      </c>
      <c r="BN346" s="38">
        <f t="shared" si="254"/>
        <v>15</v>
      </c>
      <c r="BO346" s="38">
        <f t="shared" si="255"/>
        <v>1</v>
      </c>
      <c r="BP346" s="38">
        <f t="shared" si="256"/>
        <v>1</v>
      </c>
      <c r="BQ346" s="38">
        <f t="shared" si="257"/>
        <v>1</v>
      </c>
      <c r="BR346" s="38">
        <f t="shared" si="258"/>
        <v>1</v>
      </c>
      <c r="BS346" s="38">
        <f t="shared" si="259"/>
        <v>1</v>
      </c>
      <c r="BT346" s="38">
        <f t="shared" si="260"/>
        <v>0</v>
      </c>
      <c r="BU346" s="38">
        <f t="shared" si="261"/>
        <v>7</v>
      </c>
      <c r="BV346" s="40">
        <f t="shared" si="262"/>
        <v>-1</v>
      </c>
      <c r="BW346" s="40">
        <f t="shared" si="263"/>
        <v>5</v>
      </c>
      <c r="BX346" s="40">
        <f t="shared" si="264"/>
        <v>10</v>
      </c>
      <c r="BY346" s="38">
        <f t="shared" si="265"/>
        <v>41</v>
      </c>
      <c r="BZ346" s="37"/>
      <c r="CA346" s="37"/>
      <c r="CB346" s="37"/>
      <c r="CC346" s="37"/>
      <c r="CD346" s="37"/>
      <c r="CE346" s="37"/>
      <c r="CF346" s="37"/>
      <c r="CG346" s="37"/>
      <c r="CH346" s="37">
        <f t="shared" si="266"/>
        <v>1</v>
      </c>
      <c r="CI346" s="38">
        <f t="shared" si="267"/>
        <v>1</v>
      </c>
      <c r="CJ346" s="38">
        <f t="shared" si="268"/>
        <v>19.950000000000003</v>
      </c>
      <c r="CR346" s="38">
        <f t="shared" si="269"/>
        <v>0.8202110452276529</v>
      </c>
      <c r="CS346" s="39">
        <f t="shared" si="270"/>
        <v>0.2532216451725874</v>
      </c>
    </row>
    <row r="347" spans="1:97" ht="12.75">
      <c r="A347" s="4" t="s">
        <v>220</v>
      </c>
      <c r="B347" s="4" t="s">
        <v>3</v>
      </c>
      <c r="C347" s="6" t="s">
        <v>469</v>
      </c>
      <c r="D347" s="5" t="s">
        <v>520</v>
      </c>
      <c r="E347" s="4" t="s">
        <v>8</v>
      </c>
      <c r="F347" s="4"/>
      <c r="G347">
        <v>6.3</v>
      </c>
      <c r="R347">
        <v>4.5</v>
      </c>
      <c r="S347">
        <v>9.7</v>
      </c>
      <c r="T347">
        <v>11.5</v>
      </c>
      <c r="U347">
        <v>12.3</v>
      </c>
      <c r="V347">
        <v>13.6</v>
      </c>
      <c r="W347">
        <v>12.3</v>
      </c>
      <c r="X347">
        <v>16.3</v>
      </c>
      <c r="Y347">
        <v>19.7</v>
      </c>
      <c r="Z347">
        <v>21.8</v>
      </c>
      <c r="AA347">
        <v>25.9</v>
      </c>
      <c r="AC347" s="38">
        <f t="shared" si="226"/>
        <v>10</v>
      </c>
      <c r="AD347" s="38">
        <f t="shared" si="227"/>
        <v>14.76</v>
      </c>
      <c r="AE347" s="38"/>
      <c r="AF347" s="38">
        <f t="shared" si="228"/>
        <v>10</v>
      </c>
      <c r="AG347" s="38">
        <f t="shared" si="229"/>
        <v>10</v>
      </c>
      <c r="AH347" s="38">
        <f t="shared" si="230"/>
        <v>15</v>
      </c>
      <c r="AI347" s="38">
        <f t="shared" si="231"/>
        <v>35</v>
      </c>
      <c r="AJ347" s="38"/>
      <c r="AK347" s="38">
        <f t="shared" si="232"/>
        <v>0</v>
      </c>
      <c r="AL347" s="38">
        <f t="shared" si="233"/>
        <v>0</v>
      </c>
      <c r="AM347" s="38">
        <f t="shared" si="234"/>
        <v>1</v>
      </c>
      <c r="AN347" s="38">
        <f t="shared" si="235"/>
        <v>1</v>
      </c>
      <c r="AO347" s="38"/>
      <c r="AP347" s="38">
        <f t="shared" si="236"/>
        <v>1</v>
      </c>
      <c r="AQ347" s="38">
        <f t="shared" si="237"/>
        <v>1</v>
      </c>
      <c r="AR347" s="38">
        <f t="shared" si="238"/>
        <v>1</v>
      </c>
      <c r="AS347" s="38">
        <f t="shared" si="239"/>
        <v>1</v>
      </c>
      <c r="AT347" s="38">
        <f t="shared" si="240"/>
        <v>1</v>
      </c>
      <c r="AU347" s="38"/>
      <c r="AV347" s="38">
        <f t="shared" si="241"/>
      </c>
      <c r="AW347" s="38">
        <f t="shared" si="242"/>
      </c>
      <c r="AX347" s="38">
        <f t="shared" si="243"/>
      </c>
      <c r="AY347" s="38">
        <f t="shared" si="244"/>
        <v>1</v>
      </c>
      <c r="AZ347" s="38">
        <f t="shared" si="245"/>
        <v>1</v>
      </c>
      <c r="BA347" s="38">
        <f t="shared" si="246"/>
        <v>1</v>
      </c>
      <c r="BB347" s="38">
        <f t="shared" si="247"/>
        <v>1</v>
      </c>
      <c r="BC347" s="38">
        <f t="shared" si="248"/>
        <v>1</v>
      </c>
      <c r="BD347" s="38">
        <f t="shared" si="249"/>
        <v>5</v>
      </c>
      <c r="BE347" s="38"/>
      <c r="BF347" s="38"/>
      <c r="BG347" s="39">
        <f t="shared" si="250"/>
        <v>1.993939393939394</v>
      </c>
      <c r="BH347" s="39">
        <f t="shared" si="251"/>
        <v>0.9229538479589128</v>
      </c>
      <c r="BI347" s="39">
        <f t="shared" si="252"/>
        <v>0.9607048703732655</v>
      </c>
      <c r="BJ347" s="38"/>
      <c r="BK347" s="38"/>
      <c r="BL347" s="38"/>
      <c r="BM347" s="38">
        <f t="shared" si="253"/>
        <v>-20</v>
      </c>
      <c r="BN347" s="38">
        <f t="shared" si="254"/>
        <v>35</v>
      </c>
      <c r="BO347" s="38">
        <f t="shared" si="255"/>
        <v>1</v>
      </c>
      <c r="BP347" s="38">
        <f t="shared" si="256"/>
        <v>1</v>
      </c>
      <c r="BQ347" s="38">
        <f t="shared" si="257"/>
        <v>1</v>
      </c>
      <c r="BR347" s="38">
        <f t="shared" si="258"/>
        <v>1</v>
      </c>
      <c r="BS347" s="38">
        <f t="shared" si="259"/>
        <v>1</v>
      </c>
      <c r="BT347" s="38">
        <f t="shared" si="260"/>
        <v>1</v>
      </c>
      <c r="BU347" s="38">
        <f t="shared" si="261"/>
        <v>5</v>
      </c>
      <c r="BV347" s="40">
        <f t="shared" si="262"/>
        <v>0</v>
      </c>
      <c r="BW347" s="40">
        <f t="shared" si="263"/>
        <v>17.5</v>
      </c>
      <c r="BX347" s="40">
        <f t="shared" si="264"/>
        <v>35</v>
      </c>
      <c r="BY347" s="38">
        <f t="shared" si="265"/>
        <v>78.5</v>
      </c>
      <c r="BZ347" s="37"/>
      <c r="CA347" s="37"/>
      <c r="CB347" s="37" t="s">
        <v>620</v>
      </c>
      <c r="CC347" s="37" t="s">
        <v>620</v>
      </c>
      <c r="CD347" s="37" t="s">
        <v>620</v>
      </c>
      <c r="CE347" s="37"/>
      <c r="CF347" s="37"/>
      <c r="CG347" s="37"/>
      <c r="CH347" s="37">
        <f t="shared" si="266"/>
        <v>1</v>
      </c>
      <c r="CI347" s="38">
        <f t="shared" si="267"/>
        <v>1</v>
      </c>
      <c r="CJ347" s="38">
        <f t="shared" si="268"/>
        <v>23.85</v>
      </c>
      <c r="CR347" s="38">
        <f t="shared" si="269"/>
        <v>0.9607048703732655</v>
      </c>
      <c r="CS347" s="39">
        <f t="shared" si="270"/>
        <v>0</v>
      </c>
    </row>
    <row r="348" spans="1:97" ht="12.75">
      <c r="A348" s="4" t="s">
        <v>220</v>
      </c>
      <c r="B348" s="4" t="s">
        <v>3</v>
      </c>
      <c r="C348" s="6" t="s">
        <v>469</v>
      </c>
      <c r="D348" s="5" t="s">
        <v>520</v>
      </c>
      <c r="E348" s="4" t="s">
        <v>49</v>
      </c>
      <c r="F348" s="4"/>
      <c r="G348">
        <v>6.3</v>
      </c>
      <c r="H348">
        <v>16.5</v>
      </c>
      <c r="I348">
        <v>9.5</v>
      </c>
      <c r="J348">
        <v>15.1</v>
      </c>
      <c r="K348">
        <v>19.7</v>
      </c>
      <c r="L348">
        <v>16.7</v>
      </c>
      <c r="M348">
        <v>15.8</v>
      </c>
      <c r="N348">
        <v>8.9</v>
      </c>
      <c r="O348">
        <v>15.8</v>
      </c>
      <c r="P348">
        <v>9.5</v>
      </c>
      <c r="Q348">
        <v>13.6</v>
      </c>
      <c r="R348">
        <v>13.8</v>
      </c>
      <c r="S348">
        <v>6.9</v>
      </c>
      <c r="T348">
        <v>11.2</v>
      </c>
      <c r="U348">
        <v>13</v>
      </c>
      <c r="V348">
        <v>11.9</v>
      </c>
      <c r="W348">
        <v>14.5</v>
      </c>
      <c r="X348">
        <v>7.9</v>
      </c>
      <c r="Y348">
        <v>12.7</v>
      </c>
      <c r="Z348">
        <v>18.5</v>
      </c>
      <c r="AA348">
        <v>22.7</v>
      </c>
      <c r="AC348" s="38">
        <f t="shared" si="226"/>
        <v>0</v>
      </c>
      <c r="AD348" s="38">
        <f t="shared" si="227"/>
        <v>13.709999999999999</v>
      </c>
      <c r="AE348" s="38"/>
      <c r="AF348" s="38">
        <f t="shared" si="228"/>
        <v>0</v>
      </c>
      <c r="AG348" s="38">
        <f t="shared" si="229"/>
        <v>5</v>
      </c>
      <c r="AH348" s="38">
        <f t="shared" si="230"/>
        <v>10</v>
      </c>
      <c r="AI348" s="38">
        <f t="shared" si="231"/>
        <v>15</v>
      </c>
      <c r="AJ348" s="38"/>
      <c r="AK348" s="38">
        <f t="shared" si="232"/>
        <v>0</v>
      </c>
      <c r="AL348" s="38">
        <f t="shared" si="233"/>
        <v>0</v>
      </c>
      <c r="AM348" s="38">
        <f t="shared" si="234"/>
        <v>1</v>
      </c>
      <c r="AN348" s="38">
        <f t="shared" si="235"/>
        <v>1</v>
      </c>
      <c r="AO348" s="38"/>
      <c r="AP348" s="38">
        <f t="shared" si="236"/>
        <v>1</v>
      </c>
      <c r="AQ348" s="38">
        <f t="shared" si="237"/>
        <v>1</v>
      </c>
      <c r="AR348" s="38">
        <f t="shared" si="238"/>
        <v>1</v>
      </c>
      <c r="AS348" s="38">
        <f t="shared" si="239"/>
        <v>0</v>
      </c>
      <c r="AT348" s="38">
        <f t="shared" si="240"/>
        <v>0</v>
      </c>
      <c r="AU348" s="38"/>
      <c r="AV348" s="38">
        <f t="shared" si="241"/>
        <v>1</v>
      </c>
      <c r="AW348" s="38">
        <f t="shared" si="242"/>
        <v>0</v>
      </c>
      <c r="AX348" s="38">
        <f t="shared" si="243"/>
        <v>0</v>
      </c>
      <c r="AY348" s="38">
        <f t="shared" si="244"/>
        <v>1</v>
      </c>
      <c r="AZ348" s="38">
        <f t="shared" si="245"/>
        <v>1</v>
      </c>
      <c r="BA348" s="38">
        <f t="shared" si="246"/>
        <v>1</v>
      </c>
      <c r="BB348" s="38">
        <f t="shared" si="247"/>
        <v>1</v>
      </c>
      <c r="BC348" s="38">
        <f t="shared" si="248"/>
        <v>1</v>
      </c>
      <c r="BD348" s="38">
        <f t="shared" si="249"/>
        <v>6</v>
      </c>
      <c r="BE348" s="38"/>
      <c r="BF348" s="38"/>
      <c r="BG348" s="39">
        <f t="shared" si="250"/>
        <v>0.015187969924812021</v>
      </c>
      <c r="BH348" s="39">
        <f t="shared" si="251"/>
        <v>0.0004831479135005614</v>
      </c>
      <c r="BI348" s="39">
        <f t="shared" si="252"/>
        <v>0.021980625866898362</v>
      </c>
      <c r="BJ348" s="38"/>
      <c r="BK348" s="38"/>
      <c r="BL348" s="38"/>
      <c r="BM348" s="38">
        <f t="shared" si="253"/>
        <v>0</v>
      </c>
      <c r="BN348" s="38">
        <f t="shared" si="254"/>
        <v>15</v>
      </c>
      <c r="BO348" s="38">
        <f t="shared" si="255"/>
        <v>1</v>
      </c>
      <c r="BP348" s="38">
        <f t="shared" si="256"/>
        <v>1</v>
      </c>
      <c r="BQ348" s="38">
        <f t="shared" si="257"/>
        <v>1</v>
      </c>
      <c r="BR348" s="38">
        <f t="shared" si="258"/>
        <v>1</v>
      </c>
      <c r="BS348" s="38">
        <f t="shared" si="259"/>
        <v>0</v>
      </c>
      <c r="BT348" s="38">
        <f t="shared" si="260"/>
        <v>0</v>
      </c>
      <c r="BU348" s="38">
        <f t="shared" si="261"/>
        <v>6</v>
      </c>
      <c r="BV348" s="40">
        <f t="shared" si="262"/>
        <v>-1</v>
      </c>
      <c r="BW348" s="40">
        <f t="shared" si="263"/>
        <v>0</v>
      </c>
      <c r="BX348" s="40">
        <f t="shared" si="264"/>
        <v>0</v>
      </c>
      <c r="BY348" s="38">
        <f t="shared" si="265"/>
        <v>24</v>
      </c>
      <c r="BZ348" s="37"/>
      <c r="CA348" s="37"/>
      <c r="CB348" s="37"/>
      <c r="CC348" s="37"/>
      <c r="CD348" s="37"/>
      <c r="CE348" s="37"/>
      <c r="CF348" s="37"/>
      <c r="CG348" s="37"/>
      <c r="CH348" s="37">
        <f t="shared" si="266"/>
        <v>1</v>
      </c>
      <c r="CI348" s="38">
        <f t="shared" si="267"/>
        <v>1</v>
      </c>
      <c r="CJ348" s="38">
        <f t="shared" si="268"/>
        <v>20.6</v>
      </c>
      <c r="CR348" s="38">
        <f t="shared" si="269"/>
        <v>0.21217220822256275</v>
      </c>
      <c r="CS348" s="39">
        <f t="shared" si="270"/>
        <v>-10</v>
      </c>
    </row>
    <row r="349" spans="1:97" ht="12.75">
      <c r="A349" s="4" t="s">
        <v>220</v>
      </c>
      <c r="B349" s="4" t="s">
        <v>3</v>
      </c>
      <c r="C349" s="5" t="s">
        <v>474</v>
      </c>
      <c r="D349" s="4" t="s">
        <v>515</v>
      </c>
      <c r="E349" s="4" t="s">
        <v>8</v>
      </c>
      <c r="F349" s="4"/>
      <c r="G349">
        <v>6.3</v>
      </c>
      <c r="K349">
        <v>-1.6</v>
      </c>
      <c r="L349">
        <v>3.7</v>
      </c>
      <c r="M349">
        <v>14</v>
      </c>
      <c r="N349">
        <v>9.5</v>
      </c>
      <c r="O349">
        <v>8.5</v>
      </c>
      <c r="P349">
        <v>14</v>
      </c>
      <c r="Q349">
        <v>11.4</v>
      </c>
      <c r="R349">
        <v>11.8</v>
      </c>
      <c r="S349">
        <v>11.9</v>
      </c>
      <c r="T349">
        <v>14.8</v>
      </c>
      <c r="U349">
        <v>14.8</v>
      </c>
      <c r="V349">
        <v>17.2</v>
      </c>
      <c r="W349">
        <v>11.7</v>
      </c>
      <c r="X349">
        <v>9.3</v>
      </c>
      <c r="Y349">
        <v>14.4</v>
      </c>
      <c r="Z349">
        <v>18.7</v>
      </c>
      <c r="AA349">
        <v>19.2</v>
      </c>
      <c r="AC349" s="38">
        <f t="shared" si="226"/>
        <v>3</v>
      </c>
      <c r="AD349" s="38">
        <f t="shared" si="227"/>
        <v>11.958823529411763</v>
      </c>
      <c r="AE349" s="38"/>
      <c r="AF349" s="38">
        <f t="shared" si="228"/>
        <v>0</v>
      </c>
      <c r="AG349" s="38">
        <f t="shared" si="229"/>
        <v>5</v>
      </c>
      <c r="AH349" s="38">
        <f t="shared" si="230"/>
        <v>5</v>
      </c>
      <c r="AI349" s="38">
        <f t="shared" si="231"/>
        <v>10</v>
      </c>
      <c r="AJ349" s="38"/>
      <c r="AK349" s="38">
        <f t="shared" si="232"/>
        <v>0</v>
      </c>
      <c r="AL349" s="38">
        <f t="shared" si="233"/>
        <v>1</v>
      </c>
      <c r="AM349" s="38">
        <f t="shared" si="234"/>
        <v>1</v>
      </c>
      <c r="AN349" s="38">
        <f t="shared" si="235"/>
        <v>2</v>
      </c>
      <c r="AO349" s="38"/>
      <c r="AP349" s="38">
        <f t="shared" si="236"/>
        <v>1</v>
      </c>
      <c r="AQ349" s="38">
        <f t="shared" si="237"/>
        <v>1</v>
      </c>
      <c r="AR349" s="38">
        <f t="shared" si="238"/>
        <v>1</v>
      </c>
      <c r="AS349" s="38">
        <f t="shared" si="239"/>
        <v>1</v>
      </c>
      <c r="AT349" s="38">
        <f t="shared" si="240"/>
        <v>0</v>
      </c>
      <c r="AU349" s="38"/>
      <c r="AV349" s="38">
        <f t="shared" si="241"/>
        <v>1</v>
      </c>
      <c r="AW349" s="38">
        <f t="shared" si="242"/>
        <v>1</v>
      </c>
      <c r="AX349" s="38">
        <f t="shared" si="243"/>
        <v>1</v>
      </c>
      <c r="AY349" s="38">
        <f t="shared" si="244"/>
        <v>1</v>
      </c>
      <c r="AZ349" s="38">
        <f t="shared" si="245"/>
        <v>0</v>
      </c>
      <c r="BA349" s="38">
        <f t="shared" si="246"/>
        <v>1</v>
      </c>
      <c r="BB349" s="38">
        <f t="shared" si="247"/>
        <v>1</v>
      </c>
      <c r="BC349" s="38">
        <f t="shared" si="248"/>
        <v>1</v>
      </c>
      <c r="BD349" s="38">
        <f t="shared" si="249"/>
        <v>7</v>
      </c>
      <c r="BE349" s="38"/>
      <c r="BF349" s="38"/>
      <c r="BG349" s="39">
        <f t="shared" si="250"/>
        <v>0.7475490196078431</v>
      </c>
      <c r="BH349" s="39">
        <f t="shared" si="251"/>
        <v>0.5261742637123757</v>
      </c>
      <c r="BI349" s="39">
        <f t="shared" si="252"/>
        <v>0.7253787036523582</v>
      </c>
      <c r="BJ349" s="38"/>
      <c r="BK349" s="38"/>
      <c r="BL349" s="38"/>
      <c r="BM349" s="38">
        <f t="shared" si="253"/>
        <v>-6</v>
      </c>
      <c r="BN349" s="38">
        <f t="shared" si="254"/>
        <v>10</v>
      </c>
      <c r="BO349" s="38">
        <f t="shared" si="255"/>
        <v>2</v>
      </c>
      <c r="BP349" s="38">
        <f t="shared" si="256"/>
        <v>1</v>
      </c>
      <c r="BQ349" s="38">
        <f t="shared" si="257"/>
        <v>1</v>
      </c>
      <c r="BR349" s="38">
        <f t="shared" si="258"/>
        <v>1</v>
      </c>
      <c r="BS349" s="38">
        <f t="shared" si="259"/>
        <v>1</v>
      </c>
      <c r="BT349" s="38">
        <f t="shared" si="260"/>
        <v>0</v>
      </c>
      <c r="BU349" s="38">
        <f t="shared" si="261"/>
        <v>7</v>
      </c>
      <c r="BV349" s="40">
        <f t="shared" si="262"/>
        <v>2.5</v>
      </c>
      <c r="BW349" s="40">
        <f t="shared" si="263"/>
        <v>7.5</v>
      </c>
      <c r="BX349" s="40">
        <f t="shared" si="264"/>
        <v>15</v>
      </c>
      <c r="BY349" s="38">
        <f t="shared" si="265"/>
        <v>42</v>
      </c>
      <c r="BZ349" s="37"/>
      <c r="CA349" s="37"/>
      <c r="CB349" s="37"/>
      <c r="CC349" s="37"/>
      <c r="CD349" s="37"/>
      <c r="CE349" s="37"/>
      <c r="CF349" s="37"/>
      <c r="CG349" s="37"/>
      <c r="CH349" s="37">
        <f t="shared" si="266"/>
        <v>1</v>
      </c>
      <c r="CI349" s="38">
        <f t="shared" si="267"/>
        <v>1</v>
      </c>
      <c r="CJ349" s="38">
        <f t="shared" si="268"/>
        <v>18.95</v>
      </c>
      <c r="CR349" s="38">
        <f t="shared" si="269"/>
        <v>0.6670579152082647</v>
      </c>
      <c r="CS349" s="39">
        <f t="shared" si="270"/>
        <v>-10</v>
      </c>
    </row>
    <row r="350" spans="1:97" ht="12.75">
      <c r="A350" s="4" t="s">
        <v>220</v>
      </c>
      <c r="B350" s="4" t="s">
        <v>3</v>
      </c>
      <c r="C350" s="5" t="s">
        <v>474</v>
      </c>
      <c r="D350" s="4" t="s">
        <v>515</v>
      </c>
      <c r="E350" s="4" t="s">
        <v>49</v>
      </c>
      <c r="F350" s="4"/>
      <c r="G350">
        <v>6.3</v>
      </c>
      <c r="H350">
        <v>15.6</v>
      </c>
      <c r="I350">
        <v>12.1</v>
      </c>
      <c r="J350">
        <v>12.8</v>
      </c>
      <c r="K350">
        <v>14.9</v>
      </c>
      <c r="L350">
        <v>11.7</v>
      </c>
      <c r="M350">
        <v>12.2</v>
      </c>
      <c r="N350">
        <v>11.2</v>
      </c>
      <c r="O350">
        <v>10.7</v>
      </c>
      <c r="P350">
        <v>9.1</v>
      </c>
      <c r="Q350">
        <v>15.7</v>
      </c>
      <c r="R350">
        <v>13.1</v>
      </c>
      <c r="S350">
        <v>13.6</v>
      </c>
      <c r="T350">
        <v>15.3</v>
      </c>
      <c r="U350">
        <v>13.4</v>
      </c>
      <c r="V350">
        <v>14.1</v>
      </c>
      <c r="W350">
        <v>11.5</v>
      </c>
      <c r="X350">
        <v>12.8</v>
      </c>
      <c r="Y350">
        <v>18.5</v>
      </c>
      <c r="Z350">
        <v>16.7</v>
      </c>
      <c r="AA350">
        <v>15.9</v>
      </c>
      <c r="AC350" s="38">
        <f t="shared" si="226"/>
        <v>0</v>
      </c>
      <c r="AD350" s="38">
        <f t="shared" si="227"/>
        <v>13.544999999999998</v>
      </c>
      <c r="AE350" s="38"/>
      <c r="AF350" s="38">
        <f t="shared" si="228"/>
        <v>5</v>
      </c>
      <c r="AG350" s="38">
        <f t="shared" si="229"/>
        <v>0</v>
      </c>
      <c r="AH350" s="38">
        <f t="shared" si="230"/>
        <v>0</v>
      </c>
      <c r="AI350" s="38">
        <f t="shared" si="231"/>
        <v>5</v>
      </c>
      <c r="AJ350" s="38"/>
      <c r="AK350" s="38">
        <f t="shared" si="232"/>
        <v>0</v>
      </c>
      <c r="AL350" s="38">
        <f t="shared" si="233"/>
        <v>0</v>
      </c>
      <c r="AM350" s="38">
        <f t="shared" si="234"/>
        <v>0</v>
      </c>
      <c r="AN350" s="38">
        <f t="shared" si="235"/>
        <v>0</v>
      </c>
      <c r="AO350" s="38"/>
      <c r="AP350" s="38">
        <f t="shared" si="236"/>
        <v>0</v>
      </c>
      <c r="AQ350" s="38">
        <f t="shared" si="237"/>
        <v>0</v>
      </c>
      <c r="AR350" s="38">
        <f t="shared" si="238"/>
        <v>0</v>
      </c>
      <c r="AS350" s="38">
        <f t="shared" si="239"/>
        <v>0</v>
      </c>
      <c r="AT350" s="38">
        <f t="shared" si="240"/>
        <v>0</v>
      </c>
      <c r="AU350" s="38"/>
      <c r="AV350" s="38">
        <f t="shared" si="241"/>
        <v>0</v>
      </c>
      <c r="AW350" s="38">
        <f t="shared" si="242"/>
        <v>0</v>
      </c>
      <c r="AX350" s="38">
        <f t="shared" si="243"/>
        <v>1</v>
      </c>
      <c r="AY350" s="38">
        <f t="shared" si="244"/>
        <v>0</v>
      </c>
      <c r="AZ350" s="38">
        <f t="shared" si="245"/>
        <v>1</v>
      </c>
      <c r="BA350" s="38">
        <f t="shared" si="246"/>
        <v>1</v>
      </c>
      <c r="BB350" s="38">
        <f t="shared" si="247"/>
        <v>0</v>
      </c>
      <c r="BC350" s="38">
        <f t="shared" si="248"/>
        <v>0</v>
      </c>
      <c r="BD350" s="38">
        <f t="shared" si="249"/>
        <v>3</v>
      </c>
      <c r="BE350" s="38"/>
      <c r="BF350" s="38"/>
      <c r="BG350" s="39">
        <f t="shared" si="250"/>
        <v>0.15511278195488723</v>
      </c>
      <c r="BH350" s="39">
        <f t="shared" si="251"/>
        <v>0.15950516609739473</v>
      </c>
      <c r="BI350" s="39">
        <f t="shared" si="252"/>
        <v>0.39938097863743427</v>
      </c>
      <c r="BJ350" s="38"/>
      <c r="BK350" s="38"/>
      <c r="BL350" s="38"/>
      <c r="BM350" s="38">
        <f t="shared" si="253"/>
        <v>0</v>
      </c>
      <c r="BN350" s="38">
        <f t="shared" si="254"/>
        <v>5</v>
      </c>
      <c r="BO350" s="38">
        <f t="shared" si="255"/>
        <v>0</v>
      </c>
      <c r="BP350" s="38">
        <f t="shared" si="256"/>
        <v>0</v>
      </c>
      <c r="BQ350" s="38">
        <f t="shared" si="257"/>
        <v>0</v>
      </c>
      <c r="BR350" s="38">
        <f t="shared" si="258"/>
        <v>0</v>
      </c>
      <c r="BS350" s="38">
        <f t="shared" si="259"/>
        <v>0</v>
      </c>
      <c r="BT350" s="38">
        <f t="shared" si="260"/>
        <v>0</v>
      </c>
      <c r="BU350" s="38">
        <f t="shared" si="261"/>
        <v>3</v>
      </c>
      <c r="BV350" s="40">
        <f t="shared" si="262"/>
        <v>-1</v>
      </c>
      <c r="BW350" s="40">
        <f t="shared" si="263"/>
        <v>0</v>
      </c>
      <c r="BX350" s="40">
        <f t="shared" si="264"/>
        <v>5</v>
      </c>
      <c r="BY350" s="38">
        <f t="shared" si="265"/>
        <v>12</v>
      </c>
      <c r="BZ350" s="37"/>
      <c r="CA350" s="37"/>
      <c r="CB350" s="37"/>
      <c r="CC350" s="37"/>
      <c r="CD350" s="37"/>
      <c r="CE350" s="37"/>
      <c r="CF350" s="37"/>
      <c r="CG350" s="37"/>
      <c r="CH350" s="37">
        <f t="shared" si="266"/>
        <v>1</v>
      </c>
      <c r="CI350" s="38">
        <f t="shared" si="267"/>
        <v>0</v>
      </c>
      <c r="CJ350" s="38">
        <f t="shared" si="268"/>
        <v>16.3</v>
      </c>
      <c r="CR350" s="38">
        <f t="shared" si="269"/>
        <v>0.6579017282542394</v>
      </c>
      <c r="CS350" s="39">
        <f t="shared" si="270"/>
        <v>-10</v>
      </c>
    </row>
    <row r="351" spans="1:97" ht="12.75">
      <c r="A351" s="4" t="s">
        <v>220</v>
      </c>
      <c r="B351" s="4" t="s">
        <v>3</v>
      </c>
      <c r="C351" s="5" t="s">
        <v>474</v>
      </c>
      <c r="D351" s="5" t="s">
        <v>516</v>
      </c>
      <c r="E351" s="4" t="s">
        <v>8</v>
      </c>
      <c r="F351" s="4"/>
      <c r="G351">
        <v>6.3</v>
      </c>
      <c r="Q351">
        <v>-3.7</v>
      </c>
      <c r="R351">
        <v>16.4</v>
      </c>
      <c r="S351">
        <v>12.1</v>
      </c>
      <c r="T351">
        <v>12.4</v>
      </c>
      <c r="U351">
        <v>12.8</v>
      </c>
      <c r="V351">
        <v>11.1</v>
      </c>
      <c r="W351">
        <v>13.4</v>
      </c>
      <c r="X351">
        <v>17.6</v>
      </c>
      <c r="Y351">
        <v>19.8</v>
      </c>
      <c r="Z351">
        <v>18.3</v>
      </c>
      <c r="AA351">
        <v>21.6</v>
      </c>
      <c r="AC351" s="38">
        <f t="shared" si="226"/>
        <v>9</v>
      </c>
      <c r="AD351" s="38">
        <f t="shared" si="227"/>
        <v>13.799999999999999</v>
      </c>
      <c r="AE351" s="38"/>
      <c r="AF351" s="38">
        <f t="shared" si="228"/>
        <v>10</v>
      </c>
      <c r="AG351" s="38">
        <f t="shared" si="229"/>
        <v>5</v>
      </c>
      <c r="AH351" s="38">
        <f t="shared" si="230"/>
        <v>10</v>
      </c>
      <c r="AI351" s="38">
        <f t="shared" si="231"/>
        <v>25</v>
      </c>
      <c r="AJ351" s="38"/>
      <c r="AK351" s="38">
        <f t="shared" si="232"/>
        <v>0</v>
      </c>
      <c r="AL351" s="38">
        <f t="shared" si="233"/>
        <v>0</v>
      </c>
      <c r="AM351" s="38">
        <f t="shared" si="234"/>
        <v>1</v>
      </c>
      <c r="AN351" s="38">
        <f t="shared" si="235"/>
        <v>1</v>
      </c>
      <c r="AO351" s="38"/>
      <c r="AP351" s="38">
        <f t="shared" si="236"/>
        <v>1</v>
      </c>
      <c r="AQ351" s="38">
        <f t="shared" si="237"/>
        <v>1</v>
      </c>
      <c r="AR351" s="38">
        <f t="shared" si="238"/>
        <v>1</v>
      </c>
      <c r="AS351" s="38">
        <f t="shared" si="239"/>
        <v>0</v>
      </c>
      <c r="AT351" s="38">
        <f t="shared" si="240"/>
        <v>0</v>
      </c>
      <c r="AU351" s="38"/>
      <c r="AV351" s="38">
        <f t="shared" si="241"/>
      </c>
      <c r="AW351" s="38">
        <f t="shared" si="242"/>
      </c>
      <c r="AX351" s="38">
        <f t="shared" si="243"/>
        <v>1</v>
      </c>
      <c r="AY351" s="38">
        <f t="shared" si="244"/>
        <v>1</v>
      </c>
      <c r="AZ351" s="38">
        <f t="shared" si="245"/>
        <v>1</v>
      </c>
      <c r="BA351" s="38">
        <f t="shared" si="246"/>
        <v>1</v>
      </c>
      <c r="BB351" s="38">
        <f t="shared" si="247"/>
        <v>1</v>
      </c>
      <c r="BC351" s="38">
        <f t="shared" si="248"/>
        <v>1</v>
      </c>
      <c r="BD351" s="38">
        <f t="shared" si="249"/>
        <v>6</v>
      </c>
      <c r="BE351" s="38"/>
      <c r="BF351" s="38"/>
      <c r="BG351" s="39">
        <f t="shared" si="250"/>
        <v>1.5290909090909095</v>
      </c>
      <c r="BH351" s="39">
        <f t="shared" si="251"/>
        <v>0.5617532127142472</v>
      </c>
      <c r="BI351" s="39">
        <f t="shared" si="252"/>
        <v>0.7495019764578658</v>
      </c>
      <c r="BJ351" s="38"/>
      <c r="BK351" s="38"/>
      <c r="BL351" s="38"/>
      <c r="BM351" s="38">
        <f t="shared" si="253"/>
        <v>-18</v>
      </c>
      <c r="BN351" s="38">
        <f t="shared" si="254"/>
        <v>25</v>
      </c>
      <c r="BO351" s="38">
        <f t="shared" si="255"/>
        <v>1</v>
      </c>
      <c r="BP351" s="38">
        <f t="shared" si="256"/>
        <v>1</v>
      </c>
      <c r="BQ351" s="38">
        <f t="shared" si="257"/>
        <v>1</v>
      </c>
      <c r="BR351" s="38">
        <f t="shared" si="258"/>
        <v>1</v>
      </c>
      <c r="BS351" s="38">
        <f t="shared" si="259"/>
        <v>0</v>
      </c>
      <c r="BT351" s="38">
        <f t="shared" si="260"/>
        <v>0</v>
      </c>
      <c r="BU351" s="38">
        <f t="shared" si="261"/>
        <v>6</v>
      </c>
      <c r="BV351" s="40">
        <f t="shared" si="262"/>
        <v>0</v>
      </c>
      <c r="BW351" s="40">
        <f t="shared" si="263"/>
        <v>7.5</v>
      </c>
      <c r="BX351" s="40">
        <f t="shared" si="264"/>
        <v>15</v>
      </c>
      <c r="BY351" s="38">
        <f t="shared" si="265"/>
        <v>39.5</v>
      </c>
      <c r="BZ351" s="37"/>
      <c r="CA351" s="37"/>
      <c r="CB351" s="37"/>
      <c r="CC351" s="37"/>
      <c r="CD351" s="37"/>
      <c r="CE351" s="37"/>
      <c r="CF351" s="37"/>
      <c r="CG351" s="37"/>
      <c r="CH351" s="37">
        <f t="shared" si="266"/>
        <v>1</v>
      </c>
      <c r="CI351" s="38">
        <f t="shared" si="267"/>
        <v>1</v>
      </c>
      <c r="CJ351" s="38">
        <f t="shared" si="268"/>
        <v>19.950000000000003</v>
      </c>
      <c r="CR351" s="38">
        <f t="shared" si="269"/>
        <v>0.7495019764578658</v>
      </c>
      <c r="CS351" s="39">
        <f t="shared" si="270"/>
        <v>-10</v>
      </c>
    </row>
    <row r="352" spans="1:97" ht="12.75">
      <c r="A352" s="4" t="s">
        <v>220</v>
      </c>
      <c r="B352" s="4" t="s">
        <v>3</v>
      </c>
      <c r="C352" s="5" t="s">
        <v>474</v>
      </c>
      <c r="D352" s="5" t="s">
        <v>516</v>
      </c>
      <c r="E352" s="4" t="s">
        <v>49</v>
      </c>
      <c r="F352" s="4"/>
      <c r="G352">
        <v>6.3</v>
      </c>
      <c r="H352">
        <v>16.2</v>
      </c>
      <c r="I352">
        <v>11</v>
      </c>
      <c r="J352">
        <v>18</v>
      </c>
      <c r="K352">
        <v>15.6</v>
      </c>
      <c r="L352">
        <v>14.1</v>
      </c>
      <c r="M352">
        <v>17.5</v>
      </c>
      <c r="N352">
        <v>12.8</v>
      </c>
      <c r="O352">
        <v>5.7</v>
      </c>
      <c r="P352">
        <v>10.5</v>
      </c>
      <c r="Q352">
        <v>10.9</v>
      </c>
      <c r="R352">
        <v>19.8</v>
      </c>
      <c r="S352">
        <v>12.5</v>
      </c>
      <c r="T352">
        <v>12.4</v>
      </c>
      <c r="U352">
        <v>10.5</v>
      </c>
      <c r="V352">
        <v>11.3</v>
      </c>
      <c r="W352">
        <v>19.7</v>
      </c>
      <c r="X352">
        <v>4.3</v>
      </c>
      <c r="Y352">
        <v>14.4</v>
      </c>
      <c r="Z352">
        <v>17.9</v>
      </c>
      <c r="AA352">
        <v>17.9</v>
      </c>
      <c r="AC352" s="38">
        <f t="shared" si="226"/>
        <v>0</v>
      </c>
      <c r="AD352" s="38">
        <f t="shared" si="227"/>
        <v>13.650000000000002</v>
      </c>
      <c r="AE352" s="38"/>
      <c r="AF352" s="38">
        <f t="shared" si="228"/>
        <v>0</v>
      </c>
      <c r="AG352" s="38">
        <f t="shared" si="229"/>
        <v>5</v>
      </c>
      <c r="AH352" s="38">
        <f t="shared" si="230"/>
        <v>5</v>
      </c>
      <c r="AI352" s="38">
        <f t="shared" si="231"/>
        <v>10</v>
      </c>
      <c r="AJ352" s="38"/>
      <c r="AK352" s="38">
        <f t="shared" si="232"/>
        <v>0</v>
      </c>
      <c r="AL352" s="38">
        <f t="shared" si="233"/>
        <v>0</v>
      </c>
      <c r="AM352" s="38">
        <f t="shared" si="234"/>
        <v>0</v>
      </c>
      <c r="AN352" s="38">
        <f t="shared" si="235"/>
        <v>0</v>
      </c>
      <c r="AO352" s="38"/>
      <c r="AP352" s="38">
        <f t="shared" si="236"/>
        <v>0</v>
      </c>
      <c r="AQ352" s="38">
        <f t="shared" si="237"/>
        <v>0</v>
      </c>
      <c r="AR352" s="38">
        <f t="shared" si="238"/>
        <v>0</v>
      </c>
      <c r="AS352" s="38">
        <f t="shared" si="239"/>
        <v>0</v>
      </c>
      <c r="AT352" s="38">
        <f t="shared" si="240"/>
        <v>0</v>
      </c>
      <c r="AU352" s="38"/>
      <c r="AV352" s="38">
        <f t="shared" si="241"/>
        <v>0</v>
      </c>
      <c r="AW352" s="38">
        <f t="shared" si="242"/>
        <v>0</v>
      </c>
      <c r="AX352" s="38">
        <f t="shared" si="243"/>
        <v>1</v>
      </c>
      <c r="AY352" s="38">
        <f t="shared" si="244"/>
        <v>0</v>
      </c>
      <c r="AZ352" s="38">
        <f t="shared" si="245"/>
        <v>1</v>
      </c>
      <c r="BA352" s="38">
        <f t="shared" si="246"/>
        <v>1</v>
      </c>
      <c r="BB352" s="38">
        <f t="shared" si="247"/>
        <v>1</v>
      </c>
      <c r="BC352" s="38">
        <f t="shared" si="248"/>
        <v>0</v>
      </c>
      <c r="BD352" s="38">
        <f t="shared" si="249"/>
        <v>4</v>
      </c>
      <c r="BE352" s="38"/>
      <c r="BF352" s="38"/>
      <c r="BG352" s="39">
        <f t="shared" si="250"/>
        <v>-0.009924812030075211</v>
      </c>
      <c r="BH352" s="39">
        <f t="shared" si="251"/>
        <v>0.00018739453411098996</v>
      </c>
      <c r="BI352" s="39">
        <f t="shared" si="252"/>
        <v>-0.013689212326170925</v>
      </c>
      <c r="BJ352" s="38"/>
      <c r="BK352" s="38"/>
      <c r="BL352" s="38"/>
      <c r="BM352" s="38">
        <f t="shared" si="253"/>
        <v>0</v>
      </c>
      <c r="BN352" s="38">
        <f t="shared" si="254"/>
        <v>10</v>
      </c>
      <c r="BO352" s="38">
        <f t="shared" si="255"/>
        <v>0</v>
      </c>
      <c r="BP352" s="38">
        <f t="shared" si="256"/>
        <v>0</v>
      </c>
      <c r="BQ352" s="38">
        <f t="shared" si="257"/>
        <v>0</v>
      </c>
      <c r="BR352" s="38">
        <f t="shared" si="258"/>
        <v>0</v>
      </c>
      <c r="BS352" s="38">
        <f t="shared" si="259"/>
        <v>0</v>
      </c>
      <c r="BT352" s="38">
        <f t="shared" si="260"/>
        <v>0</v>
      </c>
      <c r="BU352" s="38">
        <f t="shared" si="261"/>
        <v>4</v>
      </c>
      <c r="BV352" s="40">
        <f t="shared" si="262"/>
        <v>-10</v>
      </c>
      <c r="BW352" s="40">
        <f t="shared" si="263"/>
        <v>0</v>
      </c>
      <c r="BX352" s="40">
        <f t="shared" si="264"/>
        <v>-10</v>
      </c>
      <c r="BY352" s="38">
        <f t="shared" si="265"/>
        <v>-6</v>
      </c>
      <c r="BZ352" s="37"/>
      <c r="CA352" s="37"/>
      <c r="CB352" s="37"/>
      <c r="CC352" s="37"/>
      <c r="CD352" s="37"/>
      <c r="CE352" s="37"/>
      <c r="CF352" s="37"/>
      <c r="CG352" s="37"/>
      <c r="CH352" s="37">
        <f t="shared" si="266"/>
        <v>1</v>
      </c>
      <c r="CI352" s="38">
        <f t="shared" si="267"/>
        <v>0</v>
      </c>
      <c r="CJ352" s="38">
        <f t="shared" si="268"/>
        <v>17.9</v>
      </c>
      <c r="CR352" s="38">
        <f t="shared" si="269"/>
        <v>0.1623999342655082</v>
      </c>
      <c r="CS352" s="39">
        <f t="shared" si="270"/>
        <v>-10</v>
      </c>
    </row>
    <row r="353" spans="1:97" ht="12.75">
      <c r="A353" s="4" t="s">
        <v>220</v>
      </c>
      <c r="B353" s="4" t="s">
        <v>3</v>
      </c>
      <c r="C353" s="6" t="s">
        <v>476</v>
      </c>
      <c r="D353" s="7" t="s">
        <v>521</v>
      </c>
      <c r="E353" s="4" t="s">
        <v>8</v>
      </c>
      <c r="F353" s="4"/>
      <c r="G353">
        <v>6.3</v>
      </c>
      <c r="I353">
        <v>6.9</v>
      </c>
      <c r="J353">
        <v>1.2</v>
      </c>
      <c r="K353">
        <v>4.4</v>
      </c>
      <c r="L353">
        <v>9</v>
      </c>
      <c r="M353">
        <v>10</v>
      </c>
      <c r="N353">
        <v>9.2</v>
      </c>
      <c r="O353">
        <v>12.4</v>
      </c>
      <c r="P353">
        <v>14</v>
      </c>
      <c r="Q353">
        <v>11.4</v>
      </c>
      <c r="R353">
        <v>12</v>
      </c>
      <c r="S353">
        <v>14.1</v>
      </c>
      <c r="T353">
        <v>16.9</v>
      </c>
      <c r="U353">
        <v>17.8</v>
      </c>
      <c r="V353">
        <v>16.7</v>
      </c>
      <c r="W353">
        <v>17.5</v>
      </c>
      <c r="X353">
        <v>17</v>
      </c>
      <c r="Y353">
        <v>14.1</v>
      </c>
      <c r="Z353">
        <v>16.7</v>
      </c>
      <c r="AA353">
        <v>19.3</v>
      </c>
      <c r="AC353" s="38">
        <f t="shared" si="226"/>
        <v>1</v>
      </c>
      <c r="AD353" s="38">
        <f t="shared" si="227"/>
        <v>12.663157894736841</v>
      </c>
      <c r="AE353" s="38"/>
      <c r="AF353" s="38">
        <f t="shared" si="228"/>
        <v>0</v>
      </c>
      <c r="AG353" s="38">
        <f t="shared" si="229"/>
        <v>0</v>
      </c>
      <c r="AH353" s="38">
        <f t="shared" si="230"/>
        <v>5</v>
      </c>
      <c r="AI353" s="38">
        <f t="shared" si="231"/>
        <v>5</v>
      </c>
      <c r="AJ353" s="38"/>
      <c r="AK353" s="38">
        <f t="shared" si="232"/>
        <v>0</v>
      </c>
      <c r="AL353" s="38">
        <f t="shared" si="233"/>
        <v>0</v>
      </c>
      <c r="AM353" s="38">
        <f t="shared" si="234"/>
        <v>1</v>
      </c>
      <c r="AN353" s="38">
        <f t="shared" si="235"/>
        <v>1</v>
      </c>
      <c r="AO353" s="38"/>
      <c r="AP353" s="38">
        <f t="shared" si="236"/>
        <v>1</v>
      </c>
      <c r="AQ353" s="38">
        <f t="shared" si="237"/>
        <v>0</v>
      </c>
      <c r="AR353" s="38">
        <f t="shared" si="238"/>
        <v>1</v>
      </c>
      <c r="AS353" s="38">
        <f t="shared" si="239"/>
        <v>0</v>
      </c>
      <c r="AT353" s="38">
        <f t="shared" si="240"/>
        <v>0</v>
      </c>
      <c r="AU353" s="38"/>
      <c r="AV353" s="38">
        <f t="shared" si="241"/>
        <v>1</v>
      </c>
      <c r="AW353" s="38">
        <f t="shared" si="242"/>
        <v>1</v>
      </c>
      <c r="AX353" s="38">
        <f t="shared" si="243"/>
        <v>1</v>
      </c>
      <c r="AY353" s="38">
        <f t="shared" si="244"/>
        <v>1</v>
      </c>
      <c r="AZ353" s="38">
        <f t="shared" si="245"/>
        <v>0</v>
      </c>
      <c r="BA353" s="38">
        <f t="shared" si="246"/>
        <v>1</v>
      </c>
      <c r="BB353" s="38">
        <f t="shared" si="247"/>
        <v>1</v>
      </c>
      <c r="BC353" s="38">
        <f t="shared" si="248"/>
        <v>1</v>
      </c>
      <c r="BD353" s="38">
        <f t="shared" si="249"/>
        <v>7</v>
      </c>
      <c r="BE353" s="38"/>
      <c r="BF353" s="38"/>
      <c r="BG353" s="39">
        <f t="shared" si="250"/>
        <v>0.7784210526315788</v>
      </c>
      <c r="BH353" s="39">
        <f t="shared" si="251"/>
        <v>0.7910721260252571</v>
      </c>
      <c r="BI353" s="39">
        <f t="shared" si="252"/>
        <v>0.8894223552538226</v>
      </c>
      <c r="BJ353" s="38"/>
      <c r="BK353" s="38"/>
      <c r="BL353" s="38"/>
      <c r="BM353" s="38">
        <f t="shared" si="253"/>
        <v>-2</v>
      </c>
      <c r="BN353" s="38">
        <f t="shared" si="254"/>
        <v>5</v>
      </c>
      <c r="BO353" s="38">
        <f t="shared" si="255"/>
        <v>1</v>
      </c>
      <c r="BP353" s="38">
        <f t="shared" si="256"/>
        <v>1</v>
      </c>
      <c r="BQ353" s="38">
        <f t="shared" si="257"/>
        <v>0</v>
      </c>
      <c r="BR353" s="38">
        <f t="shared" si="258"/>
        <v>1</v>
      </c>
      <c r="BS353" s="38">
        <f t="shared" si="259"/>
        <v>0</v>
      </c>
      <c r="BT353" s="38">
        <f t="shared" si="260"/>
        <v>0</v>
      </c>
      <c r="BU353" s="38">
        <f t="shared" si="261"/>
        <v>7</v>
      </c>
      <c r="BV353" s="40">
        <f t="shared" si="262"/>
        <v>5</v>
      </c>
      <c r="BW353" s="40">
        <f t="shared" si="263"/>
        <v>10</v>
      </c>
      <c r="BX353" s="40">
        <f t="shared" si="264"/>
        <v>25</v>
      </c>
      <c r="BY353" s="38">
        <f t="shared" si="265"/>
        <v>53</v>
      </c>
      <c r="BZ353" s="37"/>
      <c r="CA353" s="37"/>
      <c r="CB353" s="37"/>
      <c r="CC353" s="37"/>
      <c r="CD353" s="37" t="s">
        <v>620</v>
      </c>
      <c r="CE353" s="37"/>
      <c r="CF353" s="37"/>
      <c r="CG353" s="37"/>
      <c r="CH353" s="37">
        <f t="shared" si="266"/>
        <v>1</v>
      </c>
      <c r="CI353" s="38">
        <f t="shared" si="267"/>
        <v>1</v>
      </c>
      <c r="CJ353" s="38">
        <f t="shared" si="268"/>
        <v>18</v>
      </c>
      <c r="CR353" s="38">
        <f t="shared" si="269"/>
        <v>0.8665048386065486</v>
      </c>
      <c r="CS353" s="39">
        <f t="shared" si="270"/>
        <v>-0.02291751664727404</v>
      </c>
    </row>
    <row r="354" spans="1:97" ht="12.75">
      <c r="A354" s="4" t="s">
        <v>220</v>
      </c>
      <c r="B354" s="4" t="s">
        <v>3</v>
      </c>
      <c r="C354" s="6" t="s">
        <v>476</v>
      </c>
      <c r="D354" s="7" t="s">
        <v>521</v>
      </c>
      <c r="E354" s="4" t="s">
        <v>49</v>
      </c>
      <c r="F354" s="4"/>
      <c r="G354">
        <v>6.3</v>
      </c>
      <c r="H354">
        <v>14.2</v>
      </c>
      <c r="I354">
        <v>12.9</v>
      </c>
      <c r="J354">
        <v>11.3</v>
      </c>
      <c r="K354">
        <v>10.7</v>
      </c>
      <c r="L354">
        <v>9.9</v>
      </c>
      <c r="M354">
        <v>8.8</v>
      </c>
      <c r="N354">
        <v>11.6</v>
      </c>
      <c r="O354">
        <v>10.8</v>
      </c>
      <c r="P354">
        <v>14.3</v>
      </c>
      <c r="Q354">
        <v>12.8</v>
      </c>
      <c r="R354">
        <v>13.2</v>
      </c>
      <c r="S354">
        <v>16.1</v>
      </c>
      <c r="T354">
        <v>18.4</v>
      </c>
      <c r="U354">
        <v>14.5</v>
      </c>
      <c r="V354">
        <v>16.4</v>
      </c>
      <c r="W354">
        <v>17.5</v>
      </c>
      <c r="X354">
        <v>16</v>
      </c>
      <c r="Y354">
        <v>16.7</v>
      </c>
      <c r="Z354">
        <v>1.4</v>
      </c>
      <c r="AA354">
        <v>14.3</v>
      </c>
      <c r="AC354" s="38">
        <f t="shared" si="226"/>
        <v>0</v>
      </c>
      <c r="AD354" s="38">
        <f t="shared" si="227"/>
        <v>13.09</v>
      </c>
      <c r="AE354" s="38"/>
      <c r="AF354" s="38">
        <f t="shared" si="228"/>
        <v>0</v>
      </c>
      <c r="AG354" s="38">
        <f t="shared" si="229"/>
        <v>0</v>
      </c>
      <c r="AH354" s="38">
        <f t="shared" si="230"/>
        <v>0</v>
      </c>
      <c r="AI354" s="38">
        <f t="shared" si="231"/>
        <v>0</v>
      </c>
      <c r="AJ354" s="38"/>
      <c r="AK354" s="38">
        <f t="shared" si="232"/>
        <v>0</v>
      </c>
      <c r="AL354" s="38">
        <f t="shared" si="233"/>
        <v>0</v>
      </c>
      <c r="AM354" s="38">
        <f t="shared" si="234"/>
        <v>0</v>
      </c>
      <c r="AN354" s="38">
        <f t="shared" si="235"/>
        <v>0</v>
      </c>
      <c r="AO354" s="38"/>
      <c r="AP354" s="38">
        <f t="shared" si="236"/>
        <v>0</v>
      </c>
      <c r="AQ354" s="38">
        <f t="shared" si="237"/>
        <v>0</v>
      </c>
      <c r="AR354" s="38">
        <f t="shared" si="238"/>
        <v>0</v>
      </c>
      <c r="AS354" s="38">
        <f t="shared" si="239"/>
        <v>0</v>
      </c>
      <c r="AT354" s="38">
        <f t="shared" si="240"/>
        <v>0</v>
      </c>
      <c r="AU354" s="38"/>
      <c r="AV354" s="38">
        <f t="shared" si="241"/>
        <v>0</v>
      </c>
      <c r="AW354" s="38">
        <f t="shared" si="242"/>
        <v>1</v>
      </c>
      <c r="AX354" s="38">
        <f t="shared" si="243"/>
        <v>1</v>
      </c>
      <c r="AY354" s="38">
        <f t="shared" si="244"/>
        <v>1</v>
      </c>
      <c r="AZ354" s="38">
        <f t="shared" si="245"/>
        <v>0</v>
      </c>
      <c r="BA354" s="38">
        <f t="shared" si="246"/>
        <v>0</v>
      </c>
      <c r="BB354" s="38">
        <f t="shared" si="247"/>
        <v>0</v>
      </c>
      <c r="BC354" s="38">
        <f t="shared" si="248"/>
        <v>0</v>
      </c>
      <c r="BD354" s="38">
        <f t="shared" si="249"/>
        <v>3</v>
      </c>
      <c r="BE354" s="38"/>
      <c r="BF354" s="38"/>
      <c r="BG354" s="39">
        <f t="shared" si="250"/>
        <v>0.1296240601503759</v>
      </c>
      <c r="BH354" s="39">
        <f t="shared" si="251"/>
        <v>0.040329439990768705</v>
      </c>
      <c r="BI354" s="39">
        <f t="shared" si="252"/>
        <v>0.2008219111321489</v>
      </c>
      <c r="BJ354" s="38"/>
      <c r="BK354" s="38"/>
      <c r="BL354" s="38"/>
      <c r="BM354" s="38">
        <f t="shared" si="253"/>
        <v>0</v>
      </c>
      <c r="BN354" s="38">
        <f t="shared" si="254"/>
        <v>0</v>
      </c>
      <c r="BO354" s="38">
        <f t="shared" si="255"/>
        <v>0</v>
      </c>
      <c r="BP354" s="38">
        <f t="shared" si="256"/>
        <v>0</v>
      </c>
      <c r="BQ354" s="38">
        <f t="shared" si="257"/>
        <v>0</v>
      </c>
      <c r="BR354" s="38">
        <f t="shared" si="258"/>
        <v>0</v>
      </c>
      <c r="BS354" s="38">
        <f t="shared" si="259"/>
        <v>0</v>
      </c>
      <c r="BT354" s="38">
        <f t="shared" si="260"/>
        <v>0</v>
      </c>
      <c r="BU354" s="38">
        <f t="shared" si="261"/>
        <v>3</v>
      </c>
      <c r="BV354" s="40">
        <f t="shared" si="262"/>
        <v>-1</v>
      </c>
      <c r="BW354" s="40">
        <f t="shared" si="263"/>
        <v>0</v>
      </c>
      <c r="BX354" s="40">
        <f t="shared" si="264"/>
        <v>0</v>
      </c>
      <c r="BY354" s="38">
        <f t="shared" si="265"/>
        <v>2</v>
      </c>
      <c r="BZ354" s="37"/>
      <c r="CA354" s="37"/>
      <c r="CB354" s="37"/>
      <c r="CC354" s="37"/>
      <c r="CD354" s="37"/>
      <c r="CE354" s="37"/>
      <c r="CF354" s="37"/>
      <c r="CG354" s="37"/>
      <c r="CH354" s="37">
        <f t="shared" si="266"/>
        <v>0</v>
      </c>
      <c r="CI354" s="38">
        <f t="shared" si="267"/>
        <v>0</v>
      </c>
      <c r="CJ354" s="38">
        <f t="shared" si="268"/>
        <v>7.8500000000000005</v>
      </c>
      <c r="CR354" s="38">
        <f t="shared" si="269"/>
        <v>0.19827105459288555</v>
      </c>
      <c r="CS354" s="39">
        <f t="shared" si="270"/>
        <v>-10</v>
      </c>
    </row>
    <row r="355" spans="1:97" ht="12.75">
      <c r="A355" s="4" t="s">
        <v>220</v>
      </c>
      <c r="B355" s="4" t="s">
        <v>3</v>
      </c>
      <c r="C355" s="6" t="s">
        <v>476</v>
      </c>
      <c r="D355" s="5" t="s">
        <v>522</v>
      </c>
      <c r="E355" s="4" t="s">
        <v>8</v>
      </c>
      <c r="F355" s="4"/>
      <c r="G355">
        <v>6.3</v>
      </c>
      <c r="P355">
        <v>2.7</v>
      </c>
      <c r="Q355">
        <v>4.8</v>
      </c>
      <c r="R355">
        <v>11.6</v>
      </c>
      <c r="S355">
        <v>14.7</v>
      </c>
      <c r="T355">
        <v>15.3</v>
      </c>
      <c r="U355">
        <v>11.9</v>
      </c>
      <c r="V355">
        <v>17.8</v>
      </c>
      <c r="W355">
        <v>17.4</v>
      </c>
      <c r="X355">
        <v>19.3</v>
      </c>
      <c r="Y355">
        <v>20.9</v>
      </c>
      <c r="Z355">
        <v>21.1</v>
      </c>
      <c r="AA355">
        <v>19.3</v>
      </c>
      <c r="AC355" s="38">
        <f t="shared" si="226"/>
        <v>8</v>
      </c>
      <c r="AD355" s="38">
        <f t="shared" si="227"/>
        <v>14.733333333333333</v>
      </c>
      <c r="AE355" s="38"/>
      <c r="AF355" s="38">
        <f t="shared" si="228"/>
        <v>10</v>
      </c>
      <c r="AG355" s="38">
        <f t="shared" si="229"/>
        <v>10</v>
      </c>
      <c r="AH355" s="38">
        <f t="shared" si="230"/>
        <v>5</v>
      </c>
      <c r="AI355" s="38">
        <f t="shared" si="231"/>
        <v>25</v>
      </c>
      <c r="AJ355" s="38"/>
      <c r="AK355" s="38">
        <f t="shared" si="232"/>
        <v>0</v>
      </c>
      <c r="AL355" s="38">
        <f t="shared" si="233"/>
        <v>0</v>
      </c>
      <c r="AM355" s="38">
        <f t="shared" si="234"/>
        <v>0</v>
      </c>
      <c r="AN355" s="38">
        <f t="shared" si="235"/>
        <v>0</v>
      </c>
      <c r="AO355" s="38"/>
      <c r="AP355" s="38">
        <f t="shared" si="236"/>
        <v>1</v>
      </c>
      <c r="AQ355" s="38">
        <f t="shared" si="237"/>
        <v>1</v>
      </c>
      <c r="AR355" s="38">
        <f t="shared" si="238"/>
        <v>0</v>
      </c>
      <c r="AS355" s="38">
        <f t="shared" si="239"/>
        <v>0</v>
      </c>
      <c r="AT355" s="38">
        <f t="shared" si="240"/>
        <v>0</v>
      </c>
      <c r="AU355" s="38"/>
      <c r="AV355" s="38">
        <f t="shared" si="241"/>
      </c>
      <c r="AW355" s="38">
        <f t="shared" si="242"/>
      </c>
      <c r="AX355" s="38">
        <f t="shared" si="243"/>
        <v>1</v>
      </c>
      <c r="AY355" s="38">
        <f t="shared" si="244"/>
        <v>1</v>
      </c>
      <c r="AZ355" s="38">
        <f t="shared" si="245"/>
        <v>1</v>
      </c>
      <c r="BA355" s="38">
        <f t="shared" si="246"/>
        <v>1</v>
      </c>
      <c r="BB355" s="38">
        <f t="shared" si="247"/>
        <v>0</v>
      </c>
      <c r="BC355" s="38">
        <f t="shared" si="248"/>
        <v>0</v>
      </c>
      <c r="BD355" s="38">
        <f t="shared" si="249"/>
        <v>4</v>
      </c>
      <c r="BE355" s="38"/>
      <c r="BF355" s="38"/>
      <c r="BG355" s="39">
        <f t="shared" si="250"/>
        <v>1.5020979020979022</v>
      </c>
      <c r="BH355" s="39">
        <f t="shared" si="251"/>
        <v>0.8098118333042369</v>
      </c>
      <c r="BI355" s="39">
        <f t="shared" si="252"/>
        <v>0.8998954568749844</v>
      </c>
      <c r="BJ355" s="38"/>
      <c r="BK355" s="38"/>
      <c r="BL355" s="38"/>
      <c r="BM355" s="38">
        <f t="shared" si="253"/>
        <v>-16</v>
      </c>
      <c r="BN355" s="38">
        <f t="shared" si="254"/>
        <v>25</v>
      </c>
      <c r="BO355" s="38">
        <f t="shared" si="255"/>
        <v>0</v>
      </c>
      <c r="BP355" s="38">
        <f t="shared" si="256"/>
        <v>1</v>
      </c>
      <c r="BQ355" s="38">
        <f t="shared" si="257"/>
        <v>1</v>
      </c>
      <c r="BR355" s="38">
        <f t="shared" si="258"/>
        <v>0</v>
      </c>
      <c r="BS355" s="38">
        <f t="shared" si="259"/>
        <v>0</v>
      </c>
      <c r="BT355" s="38">
        <f t="shared" si="260"/>
        <v>0</v>
      </c>
      <c r="BU355" s="38">
        <f t="shared" si="261"/>
        <v>4</v>
      </c>
      <c r="BV355" s="40">
        <f t="shared" si="262"/>
        <v>0</v>
      </c>
      <c r="BW355" s="40">
        <f t="shared" si="263"/>
        <v>12.5</v>
      </c>
      <c r="BX355" s="40">
        <f t="shared" si="264"/>
        <v>25</v>
      </c>
      <c r="BY355" s="38">
        <f t="shared" si="265"/>
        <v>52.5</v>
      </c>
      <c r="BZ355" s="37"/>
      <c r="CA355" s="37"/>
      <c r="CB355" s="37"/>
      <c r="CC355" s="37"/>
      <c r="CD355" s="37" t="s">
        <v>620</v>
      </c>
      <c r="CE355" s="37"/>
      <c r="CF355" s="37"/>
      <c r="CG355" s="37"/>
      <c r="CH355" s="37">
        <f t="shared" si="266"/>
        <v>1</v>
      </c>
      <c r="CI355" s="38">
        <f t="shared" si="267"/>
        <v>1</v>
      </c>
      <c r="CJ355" s="38">
        <f t="shared" si="268"/>
        <v>20.200000000000003</v>
      </c>
      <c r="CR355" s="38">
        <f t="shared" si="269"/>
        <v>0.8998954568749844</v>
      </c>
      <c r="CS355" s="39">
        <f t="shared" si="270"/>
        <v>0</v>
      </c>
    </row>
    <row r="356" spans="1:97" ht="12.75">
      <c r="A356" s="4" t="s">
        <v>220</v>
      </c>
      <c r="B356" s="4" t="s">
        <v>3</v>
      </c>
      <c r="C356" s="6" t="s">
        <v>476</v>
      </c>
      <c r="D356" s="5" t="s">
        <v>522</v>
      </c>
      <c r="E356" s="4" t="s">
        <v>49</v>
      </c>
      <c r="F356" s="4"/>
      <c r="G356">
        <v>6.3</v>
      </c>
      <c r="H356">
        <v>16</v>
      </c>
      <c r="I356">
        <v>10.5</v>
      </c>
      <c r="J356">
        <v>10.8</v>
      </c>
      <c r="K356">
        <v>16.5</v>
      </c>
      <c r="L356">
        <v>15.9</v>
      </c>
      <c r="M356">
        <v>13.5</v>
      </c>
      <c r="N356">
        <v>6.3</v>
      </c>
      <c r="O356">
        <v>13.6</v>
      </c>
      <c r="P356">
        <v>13.2</v>
      </c>
      <c r="Q356">
        <v>8.7</v>
      </c>
      <c r="R356">
        <v>12.1</v>
      </c>
      <c r="S356">
        <v>10.1</v>
      </c>
      <c r="T356">
        <v>20.4</v>
      </c>
      <c r="U356">
        <v>13.2</v>
      </c>
      <c r="V356">
        <v>11.6</v>
      </c>
      <c r="W356">
        <v>0.6</v>
      </c>
      <c r="X356">
        <v>22.6</v>
      </c>
      <c r="Y356">
        <v>17.3</v>
      </c>
      <c r="Z356">
        <v>11</v>
      </c>
      <c r="AA356">
        <v>13.8</v>
      </c>
      <c r="AC356" s="38">
        <f t="shared" si="226"/>
        <v>0</v>
      </c>
      <c r="AD356" s="38">
        <f t="shared" si="227"/>
        <v>12.885</v>
      </c>
      <c r="AE356" s="38"/>
      <c r="AF356" s="38">
        <f t="shared" si="228"/>
        <v>5</v>
      </c>
      <c r="AG356" s="38">
        <f t="shared" si="229"/>
        <v>0</v>
      </c>
      <c r="AH356" s="38">
        <f t="shared" si="230"/>
        <v>0</v>
      </c>
      <c r="AI356" s="38">
        <f t="shared" si="231"/>
        <v>5</v>
      </c>
      <c r="AJ356" s="38"/>
      <c r="AK356" s="38">
        <f t="shared" si="232"/>
        <v>0</v>
      </c>
      <c r="AL356" s="38">
        <f t="shared" si="233"/>
        <v>0</v>
      </c>
      <c r="AM356" s="38">
        <f t="shared" si="234"/>
        <v>0</v>
      </c>
      <c r="AN356" s="38">
        <f t="shared" si="235"/>
        <v>0</v>
      </c>
      <c r="AO356" s="38"/>
      <c r="AP356" s="38">
        <f t="shared" si="236"/>
        <v>0</v>
      </c>
      <c r="AQ356" s="38">
        <f t="shared" si="237"/>
        <v>0</v>
      </c>
      <c r="AR356" s="38">
        <f t="shared" si="238"/>
        <v>0</v>
      </c>
      <c r="AS356" s="38">
        <f t="shared" si="239"/>
        <v>0</v>
      </c>
      <c r="AT356" s="38">
        <f t="shared" si="240"/>
        <v>0</v>
      </c>
      <c r="AU356" s="38"/>
      <c r="AV356" s="38">
        <f t="shared" si="241"/>
        <v>0</v>
      </c>
      <c r="AW356" s="38">
        <f t="shared" si="242"/>
        <v>0</v>
      </c>
      <c r="AX356" s="38">
        <f t="shared" si="243"/>
        <v>1</v>
      </c>
      <c r="AY356" s="38">
        <f t="shared" si="244"/>
        <v>0</v>
      </c>
      <c r="AZ356" s="38">
        <f t="shared" si="245"/>
        <v>1</v>
      </c>
      <c r="BA356" s="38">
        <f t="shared" si="246"/>
        <v>1</v>
      </c>
      <c r="BB356" s="38">
        <f t="shared" si="247"/>
        <v>0</v>
      </c>
      <c r="BC356" s="38">
        <f t="shared" si="248"/>
        <v>0</v>
      </c>
      <c r="BD356" s="38">
        <f t="shared" si="249"/>
        <v>3</v>
      </c>
      <c r="BE356" s="38"/>
      <c r="BF356" s="38"/>
      <c r="BG356" s="39">
        <f t="shared" si="250"/>
        <v>0.025939849624060176</v>
      </c>
      <c r="BH356" s="39">
        <f t="shared" si="251"/>
        <v>0.0010180115733525617</v>
      </c>
      <c r="BI356" s="39">
        <f t="shared" si="252"/>
        <v>0.031906293632331564</v>
      </c>
      <c r="BJ356" s="38"/>
      <c r="BK356" s="38"/>
      <c r="BL356" s="38"/>
      <c r="BM356" s="38">
        <f t="shared" si="253"/>
        <v>0</v>
      </c>
      <c r="BN356" s="38">
        <f t="shared" si="254"/>
        <v>5</v>
      </c>
      <c r="BO356" s="38">
        <f t="shared" si="255"/>
        <v>0</v>
      </c>
      <c r="BP356" s="38">
        <f t="shared" si="256"/>
        <v>0</v>
      </c>
      <c r="BQ356" s="38">
        <f t="shared" si="257"/>
        <v>0</v>
      </c>
      <c r="BR356" s="38">
        <f t="shared" si="258"/>
        <v>0</v>
      </c>
      <c r="BS356" s="38">
        <f t="shared" si="259"/>
        <v>0</v>
      </c>
      <c r="BT356" s="38">
        <f t="shared" si="260"/>
        <v>0</v>
      </c>
      <c r="BU356" s="38">
        <f t="shared" si="261"/>
        <v>3</v>
      </c>
      <c r="BV356" s="40">
        <f t="shared" si="262"/>
        <v>-1</v>
      </c>
      <c r="BW356" s="40">
        <f t="shared" si="263"/>
        <v>0</v>
      </c>
      <c r="BX356" s="40">
        <f t="shared" si="264"/>
        <v>0</v>
      </c>
      <c r="BY356" s="38">
        <f t="shared" si="265"/>
        <v>7</v>
      </c>
      <c r="BZ356" s="37"/>
      <c r="CA356" s="37"/>
      <c r="CB356" s="37"/>
      <c r="CC356" s="37"/>
      <c r="CD356" s="37"/>
      <c r="CE356" s="37"/>
      <c r="CF356" s="37"/>
      <c r="CG356" s="37"/>
      <c r="CH356" s="37">
        <f t="shared" si="266"/>
        <v>0</v>
      </c>
      <c r="CI356" s="38">
        <f t="shared" si="267"/>
        <v>0</v>
      </c>
      <c r="CJ356" s="38">
        <f t="shared" si="268"/>
        <v>12.4</v>
      </c>
      <c r="CR356" s="38">
        <f t="shared" si="269"/>
        <v>0.10478058085974773</v>
      </c>
      <c r="CS356" s="39">
        <f t="shared" si="270"/>
        <v>-10</v>
      </c>
    </row>
    <row r="357" spans="1:97" ht="12.75">
      <c r="A357" s="4" t="s">
        <v>220</v>
      </c>
      <c r="B357" s="4" t="s">
        <v>3</v>
      </c>
      <c r="C357" s="6" t="s">
        <v>471</v>
      </c>
      <c r="D357" s="7" t="s">
        <v>523</v>
      </c>
      <c r="E357" s="4" t="s">
        <v>49</v>
      </c>
      <c r="F357" s="4"/>
      <c r="G357">
        <v>6.3</v>
      </c>
      <c r="H357">
        <v>17</v>
      </c>
      <c r="I357">
        <v>10.9</v>
      </c>
      <c r="J357">
        <v>11.8</v>
      </c>
      <c r="K357">
        <v>11.6</v>
      </c>
      <c r="L357">
        <v>7.5</v>
      </c>
      <c r="M357">
        <v>10</v>
      </c>
      <c r="N357">
        <v>10.4</v>
      </c>
      <c r="O357">
        <v>14</v>
      </c>
      <c r="P357">
        <v>14.2</v>
      </c>
      <c r="Q357">
        <v>12.9</v>
      </c>
      <c r="R357">
        <v>11.1</v>
      </c>
      <c r="S357">
        <v>15.9</v>
      </c>
      <c r="T357">
        <v>14.2</v>
      </c>
      <c r="U357">
        <v>12.8</v>
      </c>
      <c r="V357">
        <v>12.8</v>
      </c>
      <c r="W357">
        <v>14.8</v>
      </c>
      <c r="X357">
        <v>19.5</v>
      </c>
      <c r="Y357">
        <v>18.4</v>
      </c>
      <c r="Z357">
        <v>10.8</v>
      </c>
      <c r="AA357">
        <v>14.6</v>
      </c>
      <c r="AC357" s="38">
        <f t="shared" si="226"/>
        <v>0</v>
      </c>
      <c r="AD357" s="38">
        <f t="shared" si="227"/>
        <v>13.260000000000005</v>
      </c>
      <c r="AE357" s="38"/>
      <c r="AF357" s="38">
        <f t="shared" si="228"/>
        <v>5</v>
      </c>
      <c r="AG357" s="38">
        <f t="shared" si="229"/>
        <v>0</v>
      </c>
      <c r="AH357" s="38">
        <f t="shared" si="230"/>
        <v>0</v>
      </c>
      <c r="AI357" s="38">
        <f t="shared" si="231"/>
        <v>5</v>
      </c>
      <c r="AJ357" s="38"/>
      <c r="AK357" s="38">
        <f t="shared" si="232"/>
        <v>0</v>
      </c>
      <c r="AL357" s="38">
        <f t="shared" si="233"/>
        <v>0</v>
      </c>
      <c r="AM357" s="38">
        <f t="shared" si="234"/>
        <v>0</v>
      </c>
      <c r="AN357" s="38">
        <f t="shared" si="235"/>
        <v>0</v>
      </c>
      <c r="AO357" s="38"/>
      <c r="AP357" s="38">
        <f t="shared" si="236"/>
        <v>0</v>
      </c>
      <c r="AQ357" s="38">
        <f t="shared" si="237"/>
        <v>0</v>
      </c>
      <c r="AR357" s="38">
        <f t="shared" si="238"/>
        <v>0</v>
      </c>
      <c r="AS357" s="38">
        <f t="shared" si="239"/>
        <v>0</v>
      </c>
      <c r="AT357" s="38">
        <f t="shared" si="240"/>
        <v>0</v>
      </c>
      <c r="AU357" s="38"/>
      <c r="AV357" s="38">
        <f t="shared" si="241"/>
        <v>0</v>
      </c>
      <c r="AW357" s="38">
        <f t="shared" si="242"/>
        <v>1</v>
      </c>
      <c r="AX357" s="38">
        <f t="shared" si="243"/>
        <v>1</v>
      </c>
      <c r="AY357" s="38">
        <f t="shared" si="244"/>
        <v>1</v>
      </c>
      <c r="AZ357" s="38">
        <f t="shared" si="245"/>
        <v>1</v>
      </c>
      <c r="BA357" s="38">
        <f t="shared" si="246"/>
        <v>0</v>
      </c>
      <c r="BB357" s="38">
        <f t="shared" si="247"/>
        <v>0</v>
      </c>
      <c r="BC357" s="38">
        <f t="shared" si="248"/>
        <v>0</v>
      </c>
      <c r="BD357" s="38">
        <f t="shared" si="249"/>
        <v>4</v>
      </c>
      <c r="BE357" s="38"/>
      <c r="BF357" s="38"/>
      <c r="BG357" s="39">
        <f t="shared" si="250"/>
        <v>0.21127819548872176</v>
      </c>
      <c r="BH357" s="39">
        <f t="shared" si="251"/>
        <v>0.17827723872826182</v>
      </c>
      <c r="BI357" s="39">
        <f t="shared" si="252"/>
        <v>0.4222288937629231</v>
      </c>
      <c r="BJ357" s="38"/>
      <c r="BK357" s="38"/>
      <c r="BL357" s="38"/>
      <c r="BM357" s="38">
        <f t="shared" si="253"/>
        <v>0</v>
      </c>
      <c r="BN357" s="38">
        <f t="shared" si="254"/>
        <v>5</v>
      </c>
      <c r="BO357" s="38">
        <f t="shared" si="255"/>
        <v>0</v>
      </c>
      <c r="BP357" s="38">
        <f t="shared" si="256"/>
        <v>0</v>
      </c>
      <c r="BQ357" s="38">
        <f t="shared" si="257"/>
        <v>0</v>
      </c>
      <c r="BR357" s="38">
        <f t="shared" si="258"/>
        <v>0</v>
      </c>
      <c r="BS357" s="38">
        <f t="shared" si="259"/>
        <v>0</v>
      </c>
      <c r="BT357" s="38">
        <f t="shared" si="260"/>
        <v>0</v>
      </c>
      <c r="BU357" s="38">
        <f t="shared" si="261"/>
        <v>4</v>
      </c>
      <c r="BV357" s="40">
        <f t="shared" si="262"/>
        <v>-1</v>
      </c>
      <c r="BW357" s="40">
        <f t="shared" si="263"/>
        <v>0</v>
      </c>
      <c r="BX357" s="40">
        <f t="shared" si="264"/>
        <v>5</v>
      </c>
      <c r="BY357" s="38">
        <f t="shared" si="265"/>
        <v>13</v>
      </c>
      <c r="BZ357" s="37"/>
      <c r="CA357" s="37"/>
      <c r="CB357" s="37"/>
      <c r="CC357" s="37"/>
      <c r="CD357" s="37"/>
      <c r="CE357" s="37"/>
      <c r="CF357" s="37"/>
      <c r="CG357" s="37"/>
      <c r="CH357" s="37">
        <f t="shared" si="266"/>
        <v>0</v>
      </c>
      <c r="CI357" s="38">
        <f t="shared" si="267"/>
        <v>0</v>
      </c>
      <c r="CJ357" s="38">
        <f t="shared" si="268"/>
        <v>12.7</v>
      </c>
      <c r="CR357" s="38">
        <f t="shared" si="269"/>
        <v>0.5953197056448714</v>
      </c>
      <c r="CS357" s="39">
        <f t="shared" si="270"/>
        <v>-10</v>
      </c>
    </row>
    <row r="358" spans="1:97" ht="12.75">
      <c r="A358" s="4" t="s">
        <v>220</v>
      </c>
      <c r="B358" s="4" t="s">
        <v>3</v>
      </c>
      <c r="C358" s="6" t="s">
        <v>471</v>
      </c>
      <c r="D358" s="5" t="s">
        <v>524</v>
      </c>
      <c r="E358" s="4" t="s">
        <v>8</v>
      </c>
      <c r="F358" s="4"/>
      <c r="G358">
        <v>6.3</v>
      </c>
      <c r="Q358">
        <v>-2</v>
      </c>
      <c r="R358">
        <v>5.2</v>
      </c>
      <c r="S358">
        <v>5.2</v>
      </c>
      <c r="T358">
        <v>12.5</v>
      </c>
      <c r="U358">
        <v>12.1</v>
      </c>
      <c r="V358">
        <v>12.5</v>
      </c>
      <c r="W358">
        <v>13.8</v>
      </c>
      <c r="X358">
        <v>17.3</v>
      </c>
      <c r="Y358">
        <v>18.9</v>
      </c>
      <c r="Z358">
        <v>23.5</v>
      </c>
      <c r="AA358">
        <v>25</v>
      </c>
      <c r="AC358" s="38">
        <f t="shared" si="226"/>
        <v>9</v>
      </c>
      <c r="AD358" s="38">
        <f t="shared" si="227"/>
        <v>13.090909090909092</v>
      </c>
      <c r="AE358" s="38"/>
      <c r="AF358" s="38">
        <f t="shared" si="228"/>
        <v>5</v>
      </c>
      <c r="AG358" s="38">
        <f t="shared" si="229"/>
        <v>15</v>
      </c>
      <c r="AH358" s="38">
        <f t="shared" si="230"/>
        <v>15</v>
      </c>
      <c r="AI358" s="38">
        <f t="shared" si="231"/>
        <v>35</v>
      </c>
      <c r="AJ358" s="38"/>
      <c r="AK358" s="38">
        <f t="shared" si="232"/>
        <v>0</v>
      </c>
      <c r="AL358" s="38">
        <f t="shared" si="233"/>
        <v>1</v>
      </c>
      <c r="AM358" s="38">
        <f t="shared" si="234"/>
        <v>1</v>
      </c>
      <c r="AN358" s="38">
        <f t="shared" si="235"/>
        <v>2</v>
      </c>
      <c r="AO358" s="38"/>
      <c r="AP358" s="38">
        <f t="shared" si="236"/>
        <v>1</v>
      </c>
      <c r="AQ358" s="38">
        <f t="shared" si="237"/>
        <v>1</v>
      </c>
      <c r="AR358" s="38">
        <f t="shared" si="238"/>
        <v>1</v>
      </c>
      <c r="AS358" s="38">
        <f t="shared" si="239"/>
        <v>1</v>
      </c>
      <c r="AT358" s="38">
        <f t="shared" si="240"/>
        <v>1</v>
      </c>
      <c r="AU358" s="38"/>
      <c r="AV358" s="38">
        <f t="shared" si="241"/>
      </c>
      <c r="AW358" s="38">
        <f t="shared" si="242"/>
      </c>
      <c r="AX358" s="38">
        <f t="shared" si="243"/>
        <v>1</v>
      </c>
      <c r="AY358" s="38">
        <f t="shared" si="244"/>
        <v>1</v>
      </c>
      <c r="AZ358" s="38">
        <f t="shared" si="245"/>
        <v>1</v>
      </c>
      <c r="BA358" s="38">
        <f t="shared" si="246"/>
        <v>1</v>
      </c>
      <c r="BB358" s="38">
        <f t="shared" si="247"/>
        <v>1</v>
      </c>
      <c r="BC358" s="38">
        <f t="shared" si="248"/>
        <v>1</v>
      </c>
      <c r="BD358" s="38">
        <f t="shared" si="249"/>
        <v>6</v>
      </c>
      <c r="BE358" s="38"/>
      <c r="BF358" s="38"/>
      <c r="BG358" s="39">
        <f t="shared" si="250"/>
        <v>2.369090909090909</v>
      </c>
      <c r="BH358" s="39">
        <f t="shared" si="251"/>
        <v>0.9410080116613874</v>
      </c>
      <c r="BI358" s="39">
        <f t="shared" si="252"/>
        <v>0.9700556745163585</v>
      </c>
      <c r="BJ358" s="38"/>
      <c r="BK358" s="38"/>
      <c r="BL358" s="38"/>
      <c r="BM358" s="38">
        <f t="shared" si="253"/>
        <v>-18</v>
      </c>
      <c r="BN358" s="38">
        <f t="shared" si="254"/>
        <v>35</v>
      </c>
      <c r="BO358" s="38">
        <f t="shared" si="255"/>
        <v>2</v>
      </c>
      <c r="BP358" s="38">
        <f t="shared" si="256"/>
        <v>1</v>
      </c>
      <c r="BQ358" s="38">
        <f t="shared" si="257"/>
        <v>1</v>
      </c>
      <c r="BR358" s="38">
        <f t="shared" si="258"/>
        <v>1</v>
      </c>
      <c r="BS358" s="38">
        <f t="shared" si="259"/>
        <v>1</v>
      </c>
      <c r="BT358" s="38">
        <f t="shared" si="260"/>
        <v>1</v>
      </c>
      <c r="BU358" s="38">
        <f t="shared" si="261"/>
        <v>6</v>
      </c>
      <c r="BV358" s="40">
        <f t="shared" si="262"/>
        <v>0</v>
      </c>
      <c r="BW358" s="40">
        <f t="shared" si="263"/>
        <v>17.5</v>
      </c>
      <c r="BX358" s="40">
        <f t="shared" si="264"/>
        <v>35</v>
      </c>
      <c r="BY358" s="38">
        <f t="shared" si="265"/>
        <v>82.5</v>
      </c>
      <c r="BZ358" s="37"/>
      <c r="CA358" s="37"/>
      <c r="CB358" s="37" t="s">
        <v>620</v>
      </c>
      <c r="CC358" s="37" t="s">
        <v>620</v>
      </c>
      <c r="CD358" s="37" t="s">
        <v>620</v>
      </c>
      <c r="CE358" s="37"/>
      <c r="CF358" s="37"/>
      <c r="CG358" s="37"/>
      <c r="CH358" s="37">
        <f t="shared" si="266"/>
        <v>1</v>
      </c>
      <c r="CI358" s="38">
        <f t="shared" si="267"/>
        <v>1</v>
      </c>
      <c r="CJ358" s="38">
        <f t="shared" si="268"/>
        <v>24.25</v>
      </c>
      <c r="CR358" s="38">
        <f t="shared" si="269"/>
        <v>0.9700556745163585</v>
      </c>
      <c r="CS358" s="39">
        <f t="shared" si="270"/>
        <v>0</v>
      </c>
    </row>
    <row r="359" spans="1:97" ht="12.75">
      <c r="A359" s="4" t="s">
        <v>220</v>
      </c>
      <c r="B359" s="4" t="s">
        <v>3</v>
      </c>
      <c r="C359" s="6" t="s">
        <v>471</v>
      </c>
      <c r="D359" s="5" t="s">
        <v>524</v>
      </c>
      <c r="E359" s="4" t="s">
        <v>49</v>
      </c>
      <c r="F359" s="4"/>
      <c r="G359">
        <v>6.3</v>
      </c>
      <c r="H359">
        <v>17.6</v>
      </c>
      <c r="I359">
        <v>7.6</v>
      </c>
      <c r="J359">
        <v>14.4</v>
      </c>
      <c r="K359">
        <v>22</v>
      </c>
      <c r="L359">
        <v>18</v>
      </c>
      <c r="M359">
        <v>15.6</v>
      </c>
      <c r="N359">
        <v>8.8</v>
      </c>
      <c r="O359">
        <v>13.3</v>
      </c>
      <c r="P359">
        <v>13.3</v>
      </c>
      <c r="Q359">
        <v>12.4</v>
      </c>
      <c r="R359">
        <v>7.3</v>
      </c>
      <c r="S359">
        <v>8.7</v>
      </c>
      <c r="T359">
        <v>13.6</v>
      </c>
      <c r="U359">
        <v>15.4</v>
      </c>
      <c r="V359">
        <v>9.6</v>
      </c>
      <c r="W359">
        <v>12.4</v>
      </c>
      <c r="X359">
        <v>14</v>
      </c>
      <c r="Y359">
        <v>15.4</v>
      </c>
      <c r="Z359">
        <v>11.2</v>
      </c>
      <c r="AA359">
        <v>17</v>
      </c>
      <c r="AC359" s="38">
        <f t="shared" si="226"/>
        <v>0</v>
      </c>
      <c r="AD359" s="38">
        <f t="shared" si="227"/>
        <v>13.38</v>
      </c>
      <c r="AE359" s="38"/>
      <c r="AF359" s="38">
        <f t="shared" si="228"/>
        <v>0</v>
      </c>
      <c r="AG359" s="38">
        <f t="shared" si="229"/>
        <v>0</v>
      </c>
      <c r="AH359" s="38">
        <f t="shared" si="230"/>
        <v>0</v>
      </c>
      <c r="AI359" s="38">
        <f t="shared" si="231"/>
        <v>0</v>
      </c>
      <c r="AJ359" s="38"/>
      <c r="AK359" s="38">
        <f t="shared" si="232"/>
        <v>0</v>
      </c>
      <c r="AL359" s="38">
        <f t="shared" si="233"/>
        <v>0</v>
      </c>
      <c r="AM359" s="38">
        <f t="shared" si="234"/>
        <v>0</v>
      </c>
      <c r="AN359" s="38">
        <f t="shared" si="235"/>
        <v>0</v>
      </c>
      <c r="AO359" s="38"/>
      <c r="AP359" s="38">
        <f t="shared" si="236"/>
        <v>0</v>
      </c>
      <c r="AQ359" s="38">
        <f t="shared" si="237"/>
        <v>0</v>
      </c>
      <c r="AR359" s="38">
        <f t="shared" si="238"/>
        <v>0</v>
      </c>
      <c r="AS359" s="38">
        <f t="shared" si="239"/>
        <v>0</v>
      </c>
      <c r="AT359" s="38">
        <f t="shared" si="240"/>
        <v>0</v>
      </c>
      <c r="AU359" s="38"/>
      <c r="AV359" s="38">
        <f t="shared" si="241"/>
        <v>1</v>
      </c>
      <c r="AW359" s="38">
        <f t="shared" si="242"/>
        <v>0</v>
      </c>
      <c r="AX359" s="38">
        <f t="shared" si="243"/>
        <v>0</v>
      </c>
      <c r="AY359" s="38">
        <f t="shared" si="244"/>
        <v>1</v>
      </c>
      <c r="AZ359" s="38">
        <f t="shared" si="245"/>
        <v>1</v>
      </c>
      <c r="BA359" s="38">
        <f t="shared" si="246"/>
        <v>1</v>
      </c>
      <c r="BB359" s="38">
        <f t="shared" si="247"/>
        <v>1</v>
      </c>
      <c r="BC359" s="38">
        <f t="shared" si="248"/>
        <v>0</v>
      </c>
      <c r="BD359" s="38">
        <f t="shared" si="249"/>
        <v>5</v>
      </c>
      <c r="BE359" s="38"/>
      <c r="BF359" s="38"/>
      <c r="BG359" s="39">
        <f t="shared" si="250"/>
        <v>-0.09473684210526319</v>
      </c>
      <c r="BH359" s="39">
        <f t="shared" si="251"/>
        <v>0.021675604508525743</v>
      </c>
      <c r="BI359" s="39">
        <f t="shared" si="252"/>
        <v>-0.1472263716476289</v>
      </c>
      <c r="BJ359" s="38"/>
      <c r="BK359" s="38"/>
      <c r="BL359" s="38"/>
      <c r="BM359" s="38">
        <f t="shared" si="253"/>
        <v>0</v>
      </c>
      <c r="BN359" s="38">
        <f t="shared" si="254"/>
        <v>0</v>
      </c>
      <c r="BO359" s="38">
        <f t="shared" si="255"/>
        <v>0</v>
      </c>
      <c r="BP359" s="38">
        <f t="shared" si="256"/>
        <v>0</v>
      </c>
      <c r="BQ359" s="38">
        <f t="shared" si="257"/>
        <v>0</v>
      </c>
      <c r="BR359" s="38">
        <f t="shared" si="258"/>
        <v>0</v>
      </c>
      <c r="BS359" s="38">
        <f t="shared" si="259"/>
        <v>0</v>
      </c>
      <c r="BT359" s="38">
        <f t="shared" si="260"/>
        <v>0</v>
      </c>
      <c r="BU359" s="38">
        <f t="shared" si="261"/>
        <v>5</v>
      </c>
      <c r="BV359" s="40">
        <f t="shared" si="262"/>
        <v>-10</v>
      </c>
      <c r="BW359" s="40">
        <f t="shared" si="263"/>
        <v>0</v>
      </c>
      <c r="BX359" s="40">
        <f t="shared" si="264"/>
        <v>-10</v>
      </c>
      <c r="BY359" s="38">
        <f t="shared" si="265"/>
        <v>-15</v>
      </c>
      <c r="BZ359" s="37"/>
      <c r="CA359" s="37"/>
      <c r="CB359" s="37"/>
      <c r="CC359" s="37"/>
      <c r="CD359" s="37"/>
      <c r="CE359" s="37"/>
      <c r="CF359" s="37"/>
      <c r="CG359" s="37"/>
      <c r="CH359" s="37">
        <f t="shared" si="266"/>
        <v>0</v>
      </c>
      <c r="CI359" s="38">
        <f t="shared" si="267"/>
        <v>0</v>
      </c>
      <c r="CJ359" s="38">
        <f t="shared" si="268"/>
        <v>14.1</v>
      </c>
      <c r="CR359" s="38">
        <f t="shared" si="269"/>
        <v>0.03516461544601956</v>
      </c>
      <c r="CS359" s="39">
        <f t="shared" si="270"/>
        <v>-10</v>
      </c>
    </row>
    <row r="360" spans="1:97" ht="12.75">
      <c r="A360" s="4" t="s">
        <v>220</v>
      </c>
      <c r="B360" s="4" t="s">
        <v>3</v>
      </c>
      <c r="C360" s="6" t="s">
        <v>470</v>
      </c>
      <c r="D360" s="7" t="s">
        <v>523</v>
      </c>
      <c r="E360" s="4" t="s">
        <v>8</v>
      </c>
      <c r="F360" s="4"/>
      <c r="G360">
        <v>6.3</v>
      </c>
      <c r="J360">
        <v>5.7</v>
      </c>
      <c r="K360">
        <v>3.1</v>
      </c>
      <c r="L360">
        <v>6.4</v>
      </c>
      <c r="M360">
        <v>0.9</v>
      </c>
      <c r="N360">
        <v>11.6</v>
      </c>
      <c r="O360">
        <v>14</v>
      </c>
      <c r="P360">
        <v>13</v>
      </c>
      <c r="Q360">
        <v>11.8</v>
      </c>
      <c r="R360">
        <v>12.4</v>
      </c>
      <c r="S360">
        <v>12.3</v>
      </c>
      <c r="T360">
        <v>15.5</v>
      </c>
      <c r="U360">
        <v>13.8</v>
      </c>
      <c r="V360">
        <v>14.8</v>
      </c>
      <c r="W360">
        <v>12.1</v>
      </c>
      <c r="X360">
        <v>18</v>
      </c>
      <c r="Y360">
        <v>19.7</v>
      </c>
      <c r="Z360">
        <v>21.8</v>
      </c>
      <c r="AA360">
        <v>18.8</v>
      </c>
      <c r="AC360" s="38">
        <f t="shared" si="226"/>
        <v>2</v>
      </c>
      <c r="AD360" s="38">
        <f t="shared" si="227"/>
        <v>12.53888888888889</v>
      </c>
      <c r="AE360" s="38"/>
      <c r="AF360" s="38">
        <f t="shared" si="228"/>
        <v>10</v>
      </c>
      <c r="AG360" s="38">
        <f t="shared" si="229"/>
        <v>10</v>
      </c>
      <c r="AH360" s="38">
        <f t="shared" si="230"/>
        <v>5</v>
      </c>
      <c r="AI360" s="38">
        <f t="shared" si="231"/>
        <v>25</v>
      </c>
      <c r="AJ360" s="38"/>
      <c r="AK360" s="38">
        <f t="shared" si="232"/>
        <v>1</v>
      </c>
      <c r="AL360" s="38">
        <f t="shared" si="233"/>
        <v>1</v>
      </c>
      <c r="AM360" s="38">
        <f t="shared" si="234"/>
        <v>0</v>
      </c>
      <c r="AN360" s="38">
        <f t="shared" si="235"/>
        <v>2</v>
      </c>
      <c r="AO360" s="38"/>
      <c r="AP360" s="38">
        <f t="shared" si="236"/>
        <v>1</v>
      </c>
      <c r="AQ360" s="38">
        <f t="shared" si="237"/>
        <v>1</v>
      </c>
      <c r="AR360" s="38">
        <f t="shared" si="238"/>
        <v>0</v>
      </c>
      <c r="AS360" s="38">
        <f t="shared" si="239"/>
        <v>0</v>
      </c>
      <c r="AT360" s="38">
        <f t="shared" si="240"/>
        <v>0</v>
      </c>
      <c r="AU360" s="38"/>
      <c r="AV360" s="38">
        <f t="shared" si="241"/>
        <v>1</v>
      </c>
      <c r="AW360" s="38">
        <f t="shared" si="242"/>
        <v>1</v>
      </c>
      <c r="AX360" s="38">
        <f t="shared" si="243"/>
        <v>1</v>
      </c>
      <c r="AY360" s="38">
        <f t="shared" si="244"/>
        <v>1</v>
      </c>
      <c r="AZ360" s="38">
        <f t="shared" si="245"/>
        <v>1</v>
      </c>
      <c r="BA360" s="38">
        <f t="shared" si="246"/>
        <v>1</v>
      </c>
      <c r="BB360" s="38">
        <f t="shared" si="247"/>
        <v>0</v>
      </c>
      <c r="BC360" s="38">
        <f t="shared" si="248"/>
        <v>0</v>
      </c>
      <c r="BD360" s="38">
        <f t="shared" si="249"/>
        <v>6</v>
      </c>
      <c r="BE360" s="38"/>
      <c r="BF360" s="38"/>
      <c r="BG360" s="39">
        <f t="shared" si="250"/>
        <v>0.917750257997936</v>
      </c>
      <c r="BH360" s="39">
        <f t="shared" si="251"/>
        <v>0.7633287165380398</v>
      </c>
      <c r="BI360" s="39">
        <f t="shared" si="252"/>
        <v>0.8736868526755108</v>
      </c>
      <c r="BJ360" s="38"/>
      <c r="BK360" s="38"/>
      <c r="BL360" s="38"/>
      <c r="BM360" s="38">
        <f t="shared" si="253"/>
        <v>-4</v>
      </c>
      <c r="BN360" s="38">
        <f t="shared" si="254"/>
        <v>25</v>
      </c>
      <c r="BO360" s="38">
        <f t="shared" si="255"/>
        <v>2</v>
      </c>
      <c r="BP360" s="38">
        <f t="shared" si="256"/>
        <v>1</v>
      </c>
      <c r="BQ360" s="38">
        <f t="shared" si="257"/>
        <v>1</v>
      </c>
      <c r="BR360" s="38">
        <f t="shared" si="258"/>
        <v>0</v>
      </c>
      <c r="BS360" s="38">
        <f t="shared" si="259"/>
        <v>0</v>
      </c>
      <c r="BT360" s="38">
        <f t="shared" si="260"/>
        <v>0</v>
      </c>
      <c r="BU360" s="38">
        <f t="shared" si="261"/>
        <v>6</v>
      </c>
      <c r="BV360" s="40">
        <f t="shared" si="262"/>
        <v>5</v>
      </c>
      <c r="BW360" s="40">
        <f t="shared" si="263"/>
        <v>10</v>
      </c>
      <c r="BX360" s="40">
        <f t="shared" si="264"/>
        <v>25</v>
      </c>
      <c r="BY360" s="38">
        <f t="shared" si="265"/>
        <v>71</v>
      </c>
      <c r="BZ360" s="37"/>
      <c r="CA360" s="37"/>
      <c r="CB360" s="37"/>
      <c r="CC360" s="37" t="s">
        <v>620</v>
      </c>
      <c r="CD360" s="37" t="s">
        <v>620</v>
      </c>
      <c r="CE360" s="37"/>
      <c r="CF360" s="37"/>
      <c r="CG360" s="37"/>
      <c r="CH360" s="37">
        <f t="shared" si="266"/>
        <v>1</v>
      </c>
      <c r="CI360" s="38">
        <f t="shared" si="267"/>
        <v>1</v>
      </c>
      <c r="CJ360" s="38">
        <f t="shared" si="268"/>
        <v>20.3</v>
      </c>
      <c r="CR360" s="38">
        <f t="shared" si="269"/>
        <v>0.8307134381881406</v>
      </c>
      <c r="CS360" s="39">
        <f t="shared" si="270"/>
        <v>-0.04297341448737024</v>
      </c>
    </row>
    <row r="361" spans="1:97" ht="12.75">
      <c r="A361" s="4" t="s">
        <v>284</v>
      </c>
      <c r="B361" s="4" t="s">
        <v>3</v>
      </c>
      <c r="C361" s="6" t="s">
        <v>285</v>
      </c>
      <c r="D361" s="7" t="s">
        <v>286</v>
      </c>
      <c r="E361" s="4" t="s">
        <v>8</v>
      </c>
      <c r="F361" s="4"/>
      <c r="G361">
        <v>6.3</v>
      </c>
      <c r="L361">
        <v>9.3</v>
      </c>
      <c r="M361">
        <v>14.7</v>
      </c>
      <c r="N361">
        <v>11.7</v>
      </c>
      <c r="O361">
        <v>15.7</v>
      </c>
      <c r="P361">
        <v>16.3</v>
      </c>
      <c r="Q361">
        <v>17.8</v>
      </c>
      <c r="R361">
        <v>18.1</v>
      </c>
      <c r="S361">
        <v>16.7</v>
      </c>
      <c r="T361">
        <v>14.4</v>
      </c>
      <c r="U361">
        <v>18.9</v>
      </c>
      <c r="V361">
        <v>15.1</v>
      </c>
      <c r="W361">
        <v>15.5</v>
      </c>
      <c r="X361">
        <v>10.5</v>
      </c>
      <c r="Y361">
        <v>13.3</v>
      </c>
      <c r="Z361">
        <v>7.4</v>
      </c>
      <c r="AA361">
        <v>4.5</v>
      </c>
      <c r="AC361" s="38">
        <f t="shared" si="226"/>
        <v>4</v>
      </c>
      <c r="AD361" s="38">
        <f t="shared" si="227"/>
        <v>13.74375</v>
      </c>
      <c r="AE361" s="38"/>
      <c r="AF361" s="38">
        <f t="shared" si="228"/>
        <v>0</v>
      </c>
      <c r="AG361" s="38">
        <f t="shared" si="229"/>
        <v>0</v>
      </c>
      <c r="AH361" s="38">
        <f t="shared" si="230"/>
        <v>0</v>
      </c>
      <c r="AI361" s="38">
        <f t="shared" si="231"/>
        <v>0</v>
      </c>
      <c r="AJ361" s="38"/>
      <c r="AK361" s="38">
        <f t="shared" si="232"/>
        <v>0</v>
      </c>
      <c r="AL361" s="38">
        <f t="shared" si="233"/>
        <v>0</v>
      </c>
      <c r="AM361" s="38">
        <f t="shared" si="234"/>
        <v>0</v>
      </c>
      <c r="AN361" s="38">
        <f t="shared" si="235"/>
        <v>0</v>
      </c>
      <c r="AO361" s="38"/>
      <c r="AP361" s="38">
        <f t="shared" si="236"/>
        <v>0</v>
      </c>
      <c r="AQ361" s="38">
        <f t="shared" si="237"/>
        <v>0</v>
      </c>
      <c r="AR361" s="38">
        <f t="shared" si="238"/>
        <v>0</v>
      </c>
      <c r="AS361" s="38">
        <f t="shared" si="239"/>
        <v>0</v>
      </c>
      <c r="AT361" s="38">
        <f t="shared" si="240"/>
        <v>0</v>
      </c>
      <c r="AU361" s="38"/>
      <c r="AV361" s="38">
        <f t="shared" si="241"/>
      </c>
      <c r="AW361" s="38">
        <f t="shared" si="242"/>
        <v>1</v>
      </c>
      <c r="AX361" s="38">
        <f t="shared" si="243"/>
        <v>1</v>
      </c>
      <c r="AY361" s="38">
        <f t="shared" si="244"/>
        <v>0</v>
      </c>
      <c r="AZ361" s="38">
        <f t="shared" si="245"/>
        <v>0</v>
      </c>
      <c r="BA361" s="38">
        <f t="shared" si="246"/>
        <v>0</v>
      </c>
      <c r="BB361" s="38">
        <f t="shared" si="247"/>
        <v>0</v>
      </c>
      <c r="BC361" s="38">
        <f t="shared" si="248"/>
        <v>0</v>
      </c>
      <c r="BD361" s="38">
        <f t="shared" si="249"/>
        <v>2</v>
      </c>
      <c r="BE361" s="38"/>
      <c r="BF361" s="38"/>
      <c r="BG361" s="39">
        <f t="shared" si="250"/>
        <v>-0.31632352941176467</v>
      </c>
      <c r="BH361" s="39">
        <f t="shared" si="251"/>
        <v>0.13733522292406594</v>
      </c>
      <c r="BI361" s="39">
        <f t="shared" si="252"/>
        <v>-0.37058767238545043</v>
      </c>
      <c r="BJ361" s="38"/>
      <c r="BK361" s="38"/>
      <c r="BL361" s="38"/>
      <c r="BM361" s="38">
        <f t="shared" si="253"/>
        <v>-8</v>
      </c>
      <c r="BN361" s="38">
        <f t="shared" si="254"/>
        <v>0</v>
      </c>
      <c r="BO361" s="38">
        <f t="shared" si="255"/>
        <v>0</v>
      </c>
      <c r="BP361" s="38">
        <f t="shared" si="256"/>
        <v>0</v>
      </c>
      <c r="BQ361" s="38">
        <f t="shared" si="257"/>
        <v>0</v>
      </c>
      <c r="BR361" s="38">
        <f t="shared" si="258"/>
        <v>0</v>
      </c>
      <c r="BS361" s="38">
        <f t="shared" si="259"/>
        <v>0</v>
      </c>
      <c r="BT361" s="38">
        <f t="shared" si="260"/>
        <v>0</v>
      </c>
      <c r="BU361" s="38">
        <f t="shared" si="261"/>
        <v>2</v>
      </c>
      <c r="BV361" s="40">
        <f t="shared" si="262"/>
        <v>-10</v>
      </c>
      <c r="BW361" s="40">
        <f t="shared" si="263"/>
        <v>0</v>
      </c>
      <c r="BX361" s="40">
        <f t="shared" si="264"/>
        <v>-10</v>
      </c>
      <c r="BY361" s="38">
        <f t="shared" si="265"/>
        <v>-26</v>
      </c>
      <c r="BZ361" s="37"/>
      <c r="CA361" s="37"/>
      <c r="CB361" s="37"/>
      <c r="CC361" s="37"/>
      <c r="CD361" s="37"/>
      <c r="CE361" s="37"/>
      <c r="CF361" s="37"/>
      <c r="CG361" s="37"/>
      <c r="CH361" s="37">
        <f t="shared" si="266"/>
        <v>0</v>
      </c>
      <c r="CI361" s="38">
        <f t="shared" si="267"/>
        <v>0</v>
      </c>
      <c r="CJ361" s="38">
        <f t="shared" si="268"/>
        <v>5.95</v>
      </c>
      <c r="CR361" s="38">
        <f t="shared" si="269"/>
        <v>-0.37058767238545043</v>
      </c>
      <c r="CS361" s="39">
        <f t="shared" si="270"/>
        <v>-10</v>
      </c>
    </row>
    <row r="362" spans="1:97" ht="12.75">
      <c r="A362" s="4" t="s">
        <v>284</v>
      </c>
      <c r="B362" s="4" t="s">
        <v>3</v>
      </c>
      <c r="C362" s="6" t="s">
        <v>287</v>
      </c>
      <c r="D362" s="7" t="s">
        <v>288</v>
      </c>
      <c r="E362" s="4" t="s">
        <v>8</v>
      </c>
      <c r="F362" s="4"/>
      <c r="G362">
        <v>6.3</v>
      </c>
      <c r="P362">
        <v>7.8</v>
      </c>
      <c r="Q362">
        <v>6.7</v>
      </c>
      <c r="R362">
        <v>10.3</v>
      </c>
      <c r="S362">
        <v>14.5</v>
      </c>
      <c r="T362">
        <v>11.6</v>
      </c>
      <c r="U362">
        <v>13.8</v>
      </c>
      <c r="V362">
        <v>12.9</v>
      </c>
      <c r="W362">
        <v>14.6</v>
      </c>
      <c r="X362">
        <v>15.6</v>
      </c>
      <c r="Y362">
        <v>17.8</v>
      </c>
      <c r="Z362">
        <v>15.4</v>
      </c>
      <c r="AA362">
        <v>14.4</v>
      </c>
      <c r="AC362" s="38">
        <f t="shared" si="226"/>
        <v>8</v>
      </c>
      <c r="AD362" s="38">
        <f t="shared" si="227"/>
        <v>12.950000000000001</v>
      </c>
      <c r="AE362" s="38"/>
      <c r="AF362" s="38">
        <f t="shared" si="228"/>
        <v>5</v>
      </c>
      <c r="AG362" s="38">
        <f t="shared" si="229"/>
        <v>0</v>
      </c>
      <c r="AH362" s="38">
        <f t="shared" si="230"/>
        <v>0</v>
      </c>
      <c r="AI362" s="38">
        <f t="shared" si="231"/>
        <v>5</v>
      </c>
      <c r="AJ362" s="38"/>
      <c r="AK362" s="38">
        <f t="shared" si="232"/>
        <v>0</v>
      </c>
      <c r="AL362" s="38">
        <f t="shared" si="233"/>
        <v>0</v>
      </c>
      <c r="AM362" s="38">
        <f t="shared" si="234"/>
        <v>0</v>
      </c>
      <c r="AN362" s="38">
        <f t="shared" si="235"/>
        <v>0</v>
      </c>
      <c r="AO362" s="38"/>
      <c r="AP362" s="38">
        <f t="shared" si="236"/>
        <v>0</v>
      </c>
      <c r="AQ362" s="38">
        <f t="shared" si="237"/>
        <v>0</v>
      </c>
      <c r="AR362" s="38">
        <f t="shared" si="238"/>
        <v>0</v>
      </c>
      <c r="AS362" s="38">
        <f t="shared" si="239"/>
        <v>0</v>
      </c>
      <c r="AT362" s="38">
        <f t="shared" si="240"/>
        <v>0</v>
      </c>
      <c r="AU362" s="38"/>
      <c r="AV362" s="38">
        <f t="shared" si="241"/>
      </c>
      <c r="AW362" s="38">
        <f t="shared" si="242"/>
      </c>
      <c r="AX362" s="38">
        <f t="shared" si="243"/>
        <v>1</v>
      </c>
      <c r="AY362" s="38">
        <f t="shared" si="244"/>
        <v>1</v>
      </c>
      <c r="AZ362" s="38">
        <f t="shared" si="245"/>
        <v>1</v>
      </c>
      <c r="BA362" s="38">
        <f t="shared" si="246"/>
        <v>0</v>
      </c>
      <c r="BB362" s="38">
        <f t="shared" si="247"/>
        <v>0</v>
      </c>
      <c r="BC362" s="38">
        <f t="shared" si="248"/>
        <v>0</v>
      </c>
      <c r="BD362" s="38">
        <f t="shared" si="249"/>
        <v>3</v>
      </c>
      <c r="BE362" s="38"/>
      <c r="BF362" s="38"/>
      <c r="BG362" s="39">
        <f t="shared" si="250"/>
        <v>0.7587412587412588</v>
      </c>
      <c r="BH362" s="39">
        <f t="shared" si="251"/>
        <v>0.6922006774861394</v>
      </c>
      <c r="BI362" s="39">
        <f t="shared" si="252"/>
        <v>0.8319859839481308</v>
      </c>
      <c r="BJ362" s="38"/>
      <c r="BK362" s="38"/>
      <c r="BL362" s="38"/>
      <c r="BM362" s="38">
        <f t="shared" si="253"/>
        <v>-16</v>
      </c>
      <c r="BN362" s="38">
        <f t="shared" si="254"/>
        <v>5</v>
      </c>
      <c r="BO362" s="38">
        <f t="shared" si="255"/>
        <v>0</v>
      </c>
      <c r="BP362" s="38">
        <f t="shared" si="256"/>
        <v>0</v>
      </c>
      <c r="BQ362" s="38">
        <f t="shared" si="257"/>
        <v>0</v>
      </c>
      <c r="BR362" s="38">
        <f t="shared" si="258"/>
        <v>0</v>
      </c>
      <c r="BS362" s="38">
        <f t="shared" si="259"/>
        <v>0</v>
      </c>
      <c r="BT362" s="38">
        <f t="shared" si="260"/>
        <v>0</v>
      </c>
      <c r="BU362" s="38">
        <f t="shared" si="261"/>
        <v>3</v>
      </c>
      <c r="BV362" s="40">
        <f t="shared" si="262"/>
        <v>0</v>
      </c>
      <c r="BW362" s="40">
        <f t="shared" si="263"/>
        <v>7.5</v>
      </c>
      <c r="BX362" s="40">
        <f t="shared" si="264"/>
        <v>20</v>
      </c>
      <c r="BY362" s="38">
        <f t="shared" si="265"/>
        <v>19.5</v>
      </c>
      <c r="BZ362" s="37"/>
      <c r="CA362" s="37"/>
      <c r="CB362" s="37"/>
      <c r="CC362" s="37"/>
      <c r="CD362" s="37"/>
      <c r="CE362" s="37"/>
      <c r="CF362" s="37"/>
      <c r="CG362" s="37"/>
      <c r="CH362" s="37">
        <f t="shared" si="266"/>
        <v>0</v>
      </c>
      <c r="CI362" s="38">
        <f t="shared" si="267"/>
        <v>0</v>
      </c>
      <c r="CJ362" s="38">
        <f t="shared" si="268"/>
        <v>14.9</v>
      </c>
      <c r="CR362" s="38">
        <f t="shared" si="269"/>
        <v>0.8319859839481308</v>
      </c>
      <c r="CS362" s="39">
        <f t="shared" si="270"/>
        <v>0</v>
      </c>
    </row>
    <row r="363" spans="1:97" ht="12.75">
      <c r="A363" s="4" t="s">
        <v>289</v>
      </c>
      <c r="B363" s="4" t="s">
        <v>2</v>
      </c>
      <c r="C363" s="5" t="s">
        <v>290</v>
      </c>
      <c r="D363" s="4"/>
      <c r="E363" s="4" t="s">
        <v>8</v>
      </c>
      <c r="F363" s="4" t="s">
        <v>291</v>
      </c>
      <c r="G363">
        <v>6.3</v>
      </c>
      <c r="H363">
        <v>63.4</v>
      </c>
      <c r="I363">
        <v>27.9</v>
      </c>
      <c r="J363">
        <v>27.4</v>
      </c>
      <c r="K363">
        <v>20.9</v>
      </c>
      <c r="L363">
        <v>14</v>
      </c>
      <c r="M363">
        <v>12.2</v>
      </c>
      <c r="N363">
        <v>11.6</v>
      </c>
      <c r="O363">
        <v>14.7</v>
      </c>
      <c r="P363">
        <v>9.3</v>
      </c>
      <c r="Q363">
        <v>12.6</v>
      </c>
      <c r="R363">
        <v>10.7</v>
      </c>
      <c r="S363">
        <v>9.8</v>
      </c>
      <c r="T363">
        <v>11.6</v>
      </c>
      <c r="U363">
        <v>12.6</v>
      </c>
      <c r="V363">
        <v>14</v>
      </c>
      <c r="W363">
        <v>13.5</v>
      </c>
      <c r="X363">
        <v>13.5</v>
      </c>
      <c r="Y363">
        <v>14.2</v>
      </c>
      <c r="Z363">
        <v>18.5</v>
      </c>
      <c r="AA363">
        <v>14</v>
      </c>
      <c r="AC363" s="38">
        <f t="shared" si="226"/>
        <v>0</v>
      </c>
      <c r="AD363" s="38">
        <f t="shared" si="227"/>
        <v>17.32</v>
      </c>
      <c r="AE363" s="38"/>
      <c r="AF363" s="38">
        <f t="shared" si="228"/>
        <v>0</v>
      </c>
      <c r="AG363" s="38">
        <f t="shared" si="229"/>
        <v>5</v>
      </c>
      <c r="AH363" s="38">
        <f t="shared" si="230"/>
        <v>0</v>
      </c>
      <c r="AI363" s="38">
        <f t="shared" si="231"/>
        <v>5</v>
      </c>
      <c r="AJ363" s="38"/>
      <c r="AK363" s="38">
        <f t="shared" si="232"/>
        <v>0</v>
      </c>
      <c r="AL363" s="38">
        <f t="shared" si="233"/>
        <v>0</v>
      </c>
      <c r="AM363" s="38">
        <f t="shared" si="234"/>
        <v>0</v>
      </c>
      <c r="AN363" s="38">
        <f t="shared" si="235"/>
        <v>0</v>
      </c>
      <c r="AO363" s="38"/>
      <c r="AP363" s="38">
        <f t="shared" si="236"/>
        <v>0</v>
      </c>
      <c r="AQ363" s="38">
        <f t="shared" si="237"/>
        <v>0</v>
      </c>
      <c r="AR363" s="38">
        <f t="shared" si="238"/>
        <v>0</v>
      </c>
      <c r="AS363" s="38">
        <f t="shared" si="239"/>
        <v>0</v>
      </c>
      <c r="AT363" s="38">
        <f t="shared" si="240"/>
        <v>0</v>
      </c>
      <c r="AU363" s="38"/>
      <c r="AV363" s="38">
        <f t="shared" si="241"/>
        <v>0</v>
      </c>
      <c r="AW363" s="38">
        <f t="shared" si="242"/>
        <v>0</v>
      </c>
      <c r="AX363" s="38">
        <f t="shared" si="243"/>
        <v>0</v>
      </c>
      <c r="AY363" s="38">
        <f t="shared" si="244"/>
        <v>1</v>
      </c>
      <c r="AZ363" s="38">
        <f t="shared" si="245"/>
        <v>1</v>
      </c>
      <c r="BA363" s="38">
        <f t="shared" si="246"/>
        <v>1</v>
      </c>
      <c r="BB363" s="38">
        <f t="shared" si="247"/>
        <v>0</v>
      </c>
      <c r="BC363" s="38">
        <f t="shared" si="248"/>
        <v>0</v>
      </c>
      <c r="BD363" s="38">
        <f t="shared" si="249"/>
        <v>3</v>
      </c>
      <c r="BE363" s="38"/>
      <c r="BF363" s="38"/>
      <c r="BG363" s="39">
        <f t="shared" si="250"/>
        <v>-1.0457142857142856</v>
      </c>
      <c r="BH363" s="39">
        <f t="shared" si="251"/>
        <v>0.2662848036399047</v>
      </c>
      <c r="BI363" s="39">
        <f t="shared" si="252"/>
        <v>-0.5160279097489832</v>
      </c>
      <c r="BJ363" s="38"/>
      <c r="BK363" s="38"/>
      <c r="BL363" s="38"/>
      <c r="BM363" s="38">
        <f t="shared" si="253"/>
        <v>0</v>
      </c>
      <c r="BN363" s="38">
        <f t="shared" si="254"/>
        <v>5</v>
      </c>
      <c r="BO363" s="38">
        <f t="shared" si="255"/>
        <v>0</v>
      </c>
      <c r="BP363" s="38">
        <f t="shared" si="256"/>
        <v>0</v>
      </c>
      <c r="BQ363" s="38">
        <f t="shared" si="257"/>
        <v>0</v>
      </c>
      <c r="BR363" s="38">
        <f t="shared" si="258"/>
        <v>0</v>
      </c>
      <c r="BS363" s="38">
        <f t="shared" si="259"/>
        <v>0</v>
      </c>
      <c r="BT363" s="38">
        <f t="shared" si="260"/>
        <v>0</v>
      </c>
      <c r="BU363" s="38">
        <f t="shared" si="261"/>
        <v>3</v>
      </c>
      <c r="BV363" s="40">
        <f t="shared" si="262"/>
        <v>-10</v>
      </c>
      <c r="BW363" s="40">
        <f t="shared" si="263"/>
        <v>5</v>
      </c>
      <c r="BX363" s="40">
        <f t="shared" si="264"/>
        <v>-10</v>
      </c>
      <c r="BY363" s="38">
        <f t="shared" si="265"/>
        <v>-7</v>
      </c>
      <c r="BZ363" s="37"/>
      <c r="CA363" s="37"/>
      <c r="CB363" s="37"/>
      <c r="CC363" s="37"/>
      <c r="CD363" s="37"/>
      <c r="CE363" s="37"/>
      <c r="CF363" s="37"/>
      <c r="CG363" s="37"/>
      <c r="CH363" s="37">
        <f t="shared" si="266"/>
        <v>0</v>
      </c>
      <c r="CI363" s="38">
        <f t="shared" si="267"/>
        <v>0</v>
      </c>
      <c r="CJ363" s="38">
        <f t="shared" si="268"/>
        <v>16.25</v>
      </c>
      <c r="CR363" s="38">
        <f t="shared" si="269"/>
        <v>0.4586141739854106</v>
      </c>
      <c r="CS363" s="39">
        <f t="shared" si="270"/>
        <v>-10</v>
      </c>
    </row>
    <row r="364" spans="1:97" ht="12.75">
      <c r="A364" s="4" t="s">
        <v>292</v>
      </c>
      <c r="B364" s="4" t="s">
        <v>2</v>
      </c>
      <c r="C364" s="5" t="s">
        <v>293</v>
      </c>
      <c r="D364" s="4"/>
      <c r="E364" s="4" t="s">
        <v>8</v>
      </c>
      <c r="F364" s="4" t="s">
        <v>294</v>
      </c>
      <c r="G364">
        <v>6.3</v>
      </c>
      <c r="J364">
        <v>2.8</v>
      </c>
      <c r="K364">
        <v>11.4</v>
      </c>
      <c r="L364">
        <v>7.1</v>
      </c>
      <c r="M364">
        <v>7.7</v>
      </c>
      <c r="N364">
        <v>14.6</v>
      </c>
      <c r="O364">
        <v>8.6</v>
      </c>
      <c r="P364">
        <v>11.2</v>
      </c>
      <c r="Q364">
        <v>12.7</v>
      </c>
      <c r="R364">
        <v>13.3</v>
      </c>
      <c r="S364">
        <v>13.6</v>
      </c>
      <c r="T364">
        <v>12.1</v>
      </c>
      <c r="U364">
        <v>16.1</v>
      </c>
      <c r="V364">
        <v>15.8</v>
      </c>
      <c r="W364">
        <v>21.4</v>
      </c>
      <c r="X364">
        <v>22.4</v>
      </c>
      <c r="Y364">
        <v>14.9</v>
      </c>
      <c r="Z364">
        <v>18.2</v>
      </c>
      <c r="AA364">
        <v>17.1</v>
      </c>
      <c r="AC364" s="38">
        <f t="shared" si="226"/>
        <v>2</v>
      </c>
      <c r="AD364" s="38">
        <f t="shared" si="227"/>
        <v>13.38888888888889</v>
      </c>
      <c r="AE364" s="38"/>
      <c r="AF364" s="38">
        <f t="shared" si="228"/>
        <v>0</v>
      </c>
      <c r="AG364" s="38">
        <f t="shared" si="229"/>
        <v>5</v>
      </c>
      <c r="AH364" s="38">
        <f t="shared" si="230"/>
        <v>0</v>
      </c>
      <c r="AI364" s="38">
        <f t="shared" si="231"/>
        <v>5</v>
      </c>
      <c r="AJ364" s="38"/>
      <c r="AK364" s="38">
        <f t="shared" si="232"/>
        <v>0</v>
      </c>
      <c r="AL364" s="38">
        <f t="shared" si="233"/>
        <v>0</v>
      </c>
      <c r="AM364" s="38">
        <f t="shared" si="234"/>
        <v>0</v>
      </c>
      <c r="AN364" s="38">
        <f t="shared" si="235"/>
        <v>0</v>
      </c>
      <c r="AO364" s="38"/>
      <c r="AP364" s="38">
        <f t="shared" si="236"/>
        <v>0</v>
      </c>
      <c r="AQ364" s="38">
        <f t="shared" si="237"/>
        <v>0</v>
      </c>
      <c r="AR364" s="38">
        <f t="shared" si="238"/>
        <v>0</v>
      </c>
      <c r="AS364" s="38">
        <f t="shared" si="239"/>
        <v>0</v>
      </c>
      <c r="AT364" s="38">
        <f t="shared" si="240"/>
        <v>0</v>
      </c>
      <c r="AU364" s="38"/>
      <c r="AV364" s="38">
        <f t="shared" si="241"/>
        <v>1</v>
      </c>
      <c r="AW364" s="38">
        <f t="shared" si="242"/>
        <v>1</v>
      </c>
      <c r="AX364" s="38">
        <f t="shared" si="243"/>
        <v>1</v>
      </c>
      <c r="AY364" s="38">
        <f t="shared" si="244"/>
        <v>1</v>
      </c>
      <c r="AZ364" s="38">
        <f t="shared" si="245"/>
        <v>1</v>
      </c>
      <c r="BA364" s="38">
        <f t="shared" si="246"/>
        <v>0</v>
      </c>
      <c r="BB364" s="38">
        <f t="shared" si="247"/>
        <v>1</v>
      </c>
      <c r="BC364" s="38">
        <f t="shared" si="248"/>
        <v>0</v>
      </c>
      <c r="BD364" s="38">
        <f t="shared" si="249"/>
        <v>6</v>
      </c>
      <c r="BE364" s="38"/>
      <c r="BF364" s="38"/>
      <c r="BG364" s="39">
        <f t="shared" si="250"/>
        <v>0.76656346749226</v>
      </c>
      <c r="BH364" s="39">
        <f t="shared" si="251"/>
        <v>0.6825450436166788</v>
      </c>
      <c r="BI364" s="39">
        <f t="shared" si="252"/>
        <v>0.8261628432801119</v>
      </c>
      <c r="BJ364" s="38"/>
      <c r="BK364" s="38"/>
      <c r="BL364" s="38"/>
      <c r="BM364" s="38">
        <f t="shared" si="253"/>
        <v>-4</v>
      </c>
      <c r="BN364" s="38">
        <f t="shared" si="254"/>
        <v>5</v>
      </c>
      <c r="BO364" s="38">
        <f t="shared" si="255"/>
        <v>0</v>
      </c>
      <c r="BP364" s="38">
        <f t="shared" si="256"/>
        <v>0</v>
      </c>
      <c r="BQ364" s="38">
        <f t="shared" si="257"/>
        <v>0</v>
      </c>
      <c r="BR364" s="38">
        <f t="shared" si="258"/>
        <v>0</v>
      </c>
      <c r="BS364" s="38">
        <f t="shared" si="259"/>
        <v>0</v>
      </c>
      <c r="BT364" s="38">
        <f t="shared" si="260"/>
        <v>0</v>
      </c>
      <c r="BU364" s="38">
        <f t="shared" si="261"/>
        <v>6</v>
      </c>
      <c r="BV364" s="40">
        <f t="shared" si="262"/>
        <v>5</v>
      </c>
      <c r="BW364" s="40">
        <f t="shared" si="263"/>
        <v>7.5</v>
      </c>
      <c r="BX364" s="40">
        <f t="shared" si="264"/>
        <v>20</v>
      </c>
      <c r="BY364" s="38">
        <f t="shared" si="265"/>
        <v>39.5</v>
      </c>
      <c r="BZ364" s="37"/>
      <c r="CA364" s="37"/>
      <c r="CB364" s="37"/>
      <c r="CC364" s="37"/>
      <c r="CD364" s="37"/>
      <c r="CE364" s="37"/>
      <c r="CF364" s="37"/>
      <c r="CG364" s="37"/>
      <c r="CH364" s="37">
        <f t="shared" si="266"/>
        <v>1</v>
      </c>
      <c r="CI364" s="38">
        <f t="shared" si="267"/>
        <v>0</v>
      </c>
      <c r="CJ364" s="38">
        <f t="shared" si="268"/>
        <v>17.65</v>
      </c>
      <c r="CR364" s="38">
        <f t="shared" si="269"/>
        <v>0.8069838532827921</v>
      </c>
      <c r="CS364" s="39">
        <f t="shared" si="270"/>
        <v>-0.019178989997319817</v>
      </c>
    </row>
    <row r="365" spans="1:97" ht="12.75">
      <c r="A365" s="4" t="s">
        <v>292</v>
      </c>
      <c r="B365" s="4" t="s">
        <v>2</v>
      </c>
      <c r="C365" s="5" t="s">
        <v>295</v>
      </c>
      <c r="D365" s="4"/>
      <c r="E365" s="4" t="s">
        <v>8</v>
      </c>
      <c r="F365" s="4" t="s">
        <v>296</v>
      </c>
      <c r="G365">
        <v>6.3</v>
      </c>
      <c r="H365">
        <v>17.1</v>
      </c>
      <c r="I365">
        <v>15.2</v>
      </c>
      <c r="J365">
        <v>14.4</v>
      </c>
      <c r="K365">
        <v>14.3</v>
      </c>
      <c r="L365">
        <v>13.4</v>
      </c>
      <c r="M365">
        <v>12.1</v>
      </c>
      <c r="N365">
        <v>11.9</v>
      </c>
      <c r="O365">
        <v>8.8</v>
      </c>
      <c r="P365">
        <v>-0.5</v>
      </c>
      <c r="Q365">
        <v>6.3</v>
      </c>
      <c r="R365">
        <v>3</v>
      </c>
      <c r="S365">
        <v>7.7</v>
      </c>
      <c r="T365">
        <v>13.9</v>
      </c>
      <c r="U365">
        <v>11.1</v>
      </c>
      <c r="V365">
        <v>8.4</v>
      </c>
      <c r="W365">
        <v>14.4</v>
      </c>
      <c r="X365">
        <v>14.1</v>
      </c>
      <c r="Y365">
        <v>14.2</v>
      </c>
      <c r="Z365">
        <v>16.1</v>
      </c>
      <c r="AA365">
        <v>19.3</v>
      </c>
      <c r="AC365" s="38">
        <f t="shared" si="226"/>
        <v>0</v>
      </c>
      <c r="AD365" s="38">
        <f t="shared" si="227"/>
        <v>11.76</v>
      </c>
      <c r="AE365" s="38"/>
      <c r="AF365" s="38">
        <f t="shared" si="228"/>
        <v>0</v>
      </c>
      <c r="AG365" s="38">
        <f t="shared" si="229"/>
        <v>0</v>
      </c>
      <c r="AH365" s="38">
        <f t="shared" si="230"/>
        <v>5</v>
      </c>
      <c r="AI365" s="38">
        <f t="shared" si="231"/>
        <v>5</v>
      </c>
      <c r="AJ365" s="38"/>
      <c r="AK365" s="38">
        <f t="shared" si="232"/>
        <v>0</v>
      </c>
      <c r="AL365" s="38">
        <f t="shared" si="233"/>
        <v>0</v>
      </c>
      <c r="AM365" s="38">
        <f t="shared" si="234"/>
        <v>1</v>
      </c>
      <c r="AN365" s="38">
        <f t="shared" si="235"/>
        <v>1</v>
      </c>
      <c r="AO365" s="38"/>
      <c r="AP365" s="38">
        <f t="shared" si="236"/>
        <v>1</v>
      </c>
      <c r="AQ365" s="38">
        <f t="shared" si="237"/>
        <v>0</v>
      </c>
      <c r="AR365" s="38">
        <f t="shared" si="238"/>
        <v>1</v>
      </c>
      <c r="AS365" s="38">
        <f t="shared" si="239"/>
        <v>0</v>
      </c>
      <c r="AT365" s="38">
        <f t="shared" si="240"/>
        <v>0</v>
      </c>
      <c r="AU365" s="38"/>
      <c r="AV365" s="38">
        <f t="shared" si="241"/>
        <v>0</v>
      </c>
      <c r="AW365" s="38">
        <f t="shared" si="242"/>
        <v>0</v>
      </c>
      <c r="AX365" s="38">
        <f t="shared" si="243"/>
        <v>1</v>
      </c>
      <c r="AY365" s="38">
        <f t="shared" si="244"/>
        <v>1</v>
      </c>
      <c r="AZ365" s="38">
        <f t="shared" si="245"/>
        <v>1</v>
      </c>
      <c r="BA365" s="38">
        <f t="shared" si="246"/>
        <v>1</v>
      </c>
      <c r="BB365" s="38">
        <f t="shared" si="247"/>
        <v>1</v>
      </c>
      <c r="BC365" s="38">
        <f t="shared" si="248"/>
        <v>1</v>
      </c>
      <c r="BD365" s="38">
        <f t="shared" si="249"/>
        <v>6</v>
      </c>
      <c r="BE365" s="38"/>
      <c r="BF365" s="38"/>
      <c r="BG365" s="39">
        <f t="shared" si="250"/>
        <v>0.05293233082706767</v>
      </c>
      <c r="BH365" s="39">
        <f t="shared" si="251"/>
        <v>0.004148892967776432</v>
      </c>
      <c r="BI365" s="39">
        <f t="shared" si="252"/>
        <v>0.06441190082412125</v>
      </c>
      <c r="BJ365" s="38"/>
      <c r="BK365" s="38"/>
      <c r="BL365" s="38"/>
      <c r="BM365" s="38">
        <f t="shared" si="253"/>
        <v>0</v>
      </c>
      <c r="BN365" s="38">
        <f t="shared" si="254"/>
        <v>5</v>
      </c>
      <c r="BO365" s="38">
        <f t="shared" si="255"/>
        <v>1</v>
      </c>
      <c r="BP365" s="38">
        <f t="shared" si="256"/>
        <v>1</v>
      </c>
      <c r="BQ365" s="38">
        <f t="shared" si="257"/>
        <v>0</v>
      </c>
      <c r="BR365" s="38">
        <f t="shared" si="258"/>
        <v>1</v>
      </c>
      <c r="BS365" s="38">
        <f t="shared" si="259"/>
        <v>0</v>
      </c>
      <c r="BT365" s="38">
        <f t="shared" si="260"/>
        <v>0</v>
      </c>
      <c r="BU365" s="38">
        <f t="shared" si="261"/>
        <v>6</v>
      </c>
      <c r="BV365" s="40">
        <f t="shared" si="262"/>
        <v>-1</v>
      </c>
      <c r="BW365" s="40">
        <f t="shared" si="263"/>
        <v>0</v>
      </c>
      <c r="BX365" s="40">
        <f t="shared" si="264"/>
        <v>0</v>
      </c>
      <c r="BY365" s="38">
        <f t="shared" si="265"/>
        <v>13</v>
      </c>
      <c r="BZ365" s="37"/>
      <c r="CA365" s="37"/>
      <c r="CB365" s="37"/>
      <c r="CC365" s="37"/>
      <c r="CD365" s="37"/>
      <c r="CE365" s="37"/>
      <c r="CF365" s="37"/>
      <c r="CG365" s="37"/>
      <c r="CH365" s="37">
        <f t="shared" si="266"/>
        <v>1</v>
      </c>
      <c r="CI365" s="38">
        <f t="shared" si="267"/>
        <v>1</v>
      </c>
      <c r="CJ365" s="38">
        <f t="shared" si="268"/>
        <v>17.700000000000003</v>
      </c>
      <c r="CR365" s="38">
        <f t="shared" si="269"/>
        <v>0.4970563766211672</v>
      </c>
      <c r="CS365" s="39">
        <f t="shared" si="270"/>
        <v>-10</v>
      </c>
    </row>
    <row r="366" spans="1:97" ht="12.75">
      <c r="A366" s="4" t="s">
        <v>292</v>
      </c>
      <c r="B366" s="4" t="s">
        <v>2</v>
      </c>
      <c r="C366" s="5" t="s">
        <v>299</v>
      </c>
      <c r="D366" s="4"/>
      <c r="E366" s="4" t="s">
        <v>8</v>
      </c>
      <c r="F366" s="4" t="s">
        <v>300</v>
      </c>
      <c r="G366">
        <v>6.3</v>
      </c>
      <c r="K366">
        <v>14.1</v>
      </c>
      <c r="L366">
        <v>10.1</v>
      </c>
      <c r="M366">
        <v>9.2</v>
      </c>
      <c r="N366">
        <v>9.6</v>
      </c>
      <c r="O366">
        <v>9.7</v>
      </c>
      <c r="P366">
        <v>11.8</v>
      </c>
      <c r="Q366">
        <v>13.6</v>
      </c>
      <c r="R366">
        <v>14.2</v>
      </c>
      <c r="S366">
        <v>14.2</v>
      </c>
      <c r="T366">
        <v>10.8</v>
      </c>
      <c r="U366">
        <v>18.2</v>
      </c>
      <c r="V366">
        <v>16</v>
      </c>
      <c r="W366">
        <v>16.1</v>
      </c>
      <c r="X366">
        <v>13.1</v>
      </c>
      <c r="Y366">
        <v>13.7</v>
      </c>
      <c r="Z366">
        <v>21.5</v>
      </c>
      <c r="AA366">
        <v>25.6</v>
      </c>
      <c r="AC366" s="38">
        <f t="shared" si="226"/>
        <v>3</v>
      </c>
      <c r="AD366" s="38">
        <f t="shared" si="227"/>
        <v>14.205882352941174</v>
      </c>
      <c r="AE366" s="38"/>
      <c r="AF366" s="38">
        <f t="shared" si="228"/>
        <v>0</v>
      </c>
      <c r="AG366" s="38">
        <f t="shared" si="229"/>
        <v>10</v>
      </c>
      <c r="AH366" s="38">
        <f t="shared" si="230"/>
        <v>15</v>
      </c>
      <c r="AI366" s="38">
        <f t="shared" si="231"/>
        <v>25</v>
      </c>
      <c r="AJ366" s="38"/>
      <c r="AK366" s="38">
        <f t="shared" si="232"/>
        <v>0</v>
      </c>
      <c r="AL366" s="38">
        <f t="shared" si="233"/>
        <v>1</v>
      </c>
      <c r="AM366" s="38">
        <f t="shared" si="234"/>
        <v>1</v>
      </c>
      <c r="AN366" s="38">
        <f t="shared" si="235"/>
        <v>2</v>
      </c>
      <c r="AO366" s="38"/>
      <c r="AP366" s="38">
        <f t="shared" si="236"/>
        <v>1</v>
      </c>
      <c r="AQ366" s="38">
        <f t="shared" si="237"/>
        <v>1</v>
      </c>
      <c r="AR366" s="38">
        <f t="shared" si="238"/>
        <v>1</v>
      </c>
      <c r="AS366" s="38">
        <f t="shared" si="239"/>
        <v>1</v>
      </c>
      <c r="AT366" s="38">
        <f t="shared" si="240"/>
        <v>0</v>
      </c>
      <c r="AU366" s="38"/>
      <c r="AV366" s="38">
        <f t="shared" si="241"/>
        <v>0</v>
      </c>
      <c r="AW366" s="38">
        <f t="shared" si="242"/>
        <v>1</v>
      </c>
      <c r="AX366" s="38">
        <f t="shared" si="243"/>
        <v>1</v>
      </c>
      <c r="AY366" s="38">
        <f t="shared" si="244"/>
        <v>1</v>
      </c>
      <c r="AZ366" s="38">
        <f t="shared" si="245"/>
        <v>1</v>
      </c>
      <c r="BA366" s="38">
        <f t="shared" si="246"/>
        <v>1</v>
      </c>
      <c r="BB366" s="38">
        <f t="shared" si="247"/>
        <v>1</v>
      </c>
      <c r="BC366" s="38">
        <f t="shared" si="248"/>
        <v>1</v>
      </c>
      <c r="BD366" s="38">
        <f t="shared" si="249"/>
        <v>7</v>
      </c>
      <c r="BE366" s="38"/>
      <c r="BF366" s="38"/>
      <c r="BG366" s="39">
        <f t="shared" si="250"/>
        <v>0.6379901960784314</v>
      </c>
      <c r="BH366" s="39">
        <f t="shared" si="251"/>
        <v>0.538364070165536</v>
      </c>
      <c r="BI366" s="39">
        <f t="shared" si="252"/>
        <v>0.7337329692507595</v>
      </c>
      <c r="BJ366" s="38"/>
      <c r="BK366" s="38"/>
      <c r="BL366" s="38"/>
      <c r="BM366" s="38">
        <f t="shared" si="253"/>
        <v>-6</v>
      </c>
      <c r="BN366" s="38">
        <f t="shared" si="254"/>
        <v>25</v>
      </c>
      <c r="BO366" s="38">
        <f t="shared" si="255"/>
        <v>2</v>
      </c>
      <c r="BP366" s="38">
        <f t="shared" si="256"/>
        <v>1</v>
      </c>
      <c r="BQ366" s="38">
        <f t="shared" si="257"/>
        <v>1</v>
      </c>
      <c r="BR366" s="38">
        <f t="shared" si="258"/>
        <v>1</v>
      </c>
      <c r="BS366" s="38">
        <f t="shared" si="259"/>
        <v>1</v>
      </c>
      <c r="BT366" s="38">
        <f t="shared" si="260"/>
        <v>0</v>
      </c>
      <c r="BU366" s="38">
        <f t="shared" si="261"/>
        <v>7</v>
      </c>
      <c r="BV366" s="40">
        <f t="shared" si="262"/>
        <v>2.5</v>
      </c>
      <c r="BW366" s="40">
        <f t="shared" si="263"/>
        <v>7.5</v>
      </c>
      <c r="BX366" s="40">
        <f t="shared" si="264"/>
        <v>15</v>
      </c>
      <c r="BY366" s="38">
        <f t="shared" si="265"/>
        <v>57</v>
      </c>
      <c r="BZ366" s="37"/>
      <c r="CA366" s="37"/>
      <c r="CB366" s="37"/>
      <c r="CC366" s="37"/>
      <c r="CD366" s="37" t="s">
        <v>620</v>
      </c>
      <c r="CE366" s="37"/>
      <c r="CF366" s="37"/>
      <c r="CG366" s="37"/>
      <c r="CH366" s="37">
        <f t="shared" si="266"/>
        <v>1</v>
      </c>
      <c r="CI366" s="38">
        <f t="shared" si="267"/>
        <v>1</v>
      </c>
      <c r="CJ366" s="38">
        <f t="shared" si="268"/>
        <v>23.55</v>
      </c>
      <c r="CR366" s="38">
        <f t="shared" si="269"/>
        <v>0.8010006085591755</v>
      </c>
      <c r="CS366" s="39">
        <f t="shared" si="270"/>
        <v>0.06726763930841606</v>
      </c>
    </row>
    <row r="367" spans="1:97" ht="12.75">
      <c r="A367" s="4" t="s">
        <v>292</v>
      </c>
      <c r="B367" s="4" t="s">
        <v>3</v>
      </c>
      <c r="C367" s="5" t="s">
        <v>297</v>
      </c>
      <c r="D367" s="4" t="s">
        <v>298</v>
      </c>
      <c r="E367" s="4" t="s">
        <v>8</v>
      </c>
      <c r="F367" s="4" t="s">
        <v>296</v>
      </c>
      <c r="G367">
        <v>6.3</v>
      </c>
      <c r="K367">
        <v>-0.9</v>
      </c>
      <c r="L367">
        <v>13.3</v>
      </c>
      <c r="M367">
        <v>14.5</v>
      </c>
      <c r="N367">
        <v>13.9</v>
      </c>
      <c r="O367">
        <v>13.7</v>
      </c>
      <c r="P367">
        <v>10</v>
      </c>
      <c r="Q367">
        <v>16.1</v>
      </c>
      <c r="R367">
        <v>10.6</v>
      </c>
      <c r="S367">
        <v>12.4</v>
      </c>
      <c r="T367">
        <v>12.7</v>
      </c>
      <c r="U367">
        <v>11.1</v>
      </c>
      <c r="V367">
        <v>12.4</v>
      </c>
      <c r="W367">
        <v>12.6</v>
      </c>
      <c r="X367">
        <v>11.7</v>
      </c>
      <c r="Y367">
        <v>13.8</v>
      </c>
      <c r="Z367">
        <v>19.1</v>
      </c>
      <c r="AA367">
        <v>14.3</v>
      </c>
      <c r="AC367" s="38">
        <f t="shared" si="226"/>
        <v>3</v>
      </c>
      <c r="AD367" s="38">
        <f t="shared" si="227"/>
        <v>12.42941176470588</v>
      </c>
      <c r="AE367" s="38"/>
      <c r="AF367" s="38">
        <f t="shared" si="228"/>
        <v>0</v>
      </c>
      <c r="AG367" s="38">
        <f t="shared" si="229"/>
        <v>5</v>
      </c>
      <c r="AH367" s="38">
        <f t="shared" si="230"/>
        <v>0</v>
      </c>
      <c r="AI367" s="38">
        <f t="shared" si="231"/>
        <v>5</v>
      </c>
      <c r="AJ367" s="38"/>
      <c r="AK367" s="38">
        <f t="shared" si="232"/>
        <v>0</v>
      </c>
      <c r="AL367" s="38">
        <f t="shared" si="233"/>
        <v>1</v>
      </c>
      <c r="AM367" s="38">
        <f t="shared" si="234"/>
        <v>0</v>
      </c>
      <c r="AN367" s="38">
        <f t="shared" si="235"/>
        <v>1</v>
      </c>
      <c r="AO367" s="38"/>
      <c r="AP367" s="38">
        <f t="shared" si="236"/>
        <v>0</v>
      </c>
      <c r="AQ367" s="38">
        <f t="shared" si="237"/>
        <v>0</v>
      </c>
      <c r="AR367" s="38">
        <f t="shared" si="238"/>
        <v>0</v>
      </c>
      <c r="AS367" s="38">
        <f t="shared" si="239"/>
        <v>0</v>
      </c>
      <c r="AT367" s="38">
        <f t="shared" si="240"/>
        <v>0</v>
      </c>
      <c r="AU367" s="38"/>
      <c r="AV367" s="38">
        <f t="shared" si="241"/>
        <v>1</v>
      </c>
      <c r="AW367" s="38">
        <f t="shared" si="242"/>
        <v>1</v>
      </c>
      <c r="AX367" s="38">
        <f t="shared" si="243"/>
        <v>0</v>
      </c>
      <c r="AY367" s="38">
        <f t="shared" si="244"/>
        <v>0</v>
      </c>
      <c r="AZ367" s="38">
        <f t="shared" si="245"/>
        <v>1</v>
      </c>
      <c r="BA367" s="38">
        <f t="shared" si="246"/>
        <v>1</v>
      </c>
      <c r="BB367" s="38">
        <f t="shared" si="247"/>
        <v>1</v>
      </c>
      <c r="BC367" s="38">
        <f t="shared" si="248"/>
        <v>0</v>
      </c>
      <c r="BD367" s="38">
        <f t="shared" si="249"/>
        <v>5</v>
      </c>
      <c r="BE367" s="38"/>
      <c r="BF367" s="38"/>
      <c r="BG367" s="39">
        <f t="shared" si="250"/>
        <v>0.34779411764705886</v>
      </c>
      <c r="BH367" s="39">
        <f t="shared" si="251"/>
        <v>0.1887299175331015</v>
      </c>
      <c r="BI367" s="39">
        <f t="shared" si="252"/>
        <v>0.4344305669875239</v>
      </c>
      <c r="BJ367" s="38"/>
      <c r="BK367" s="38"/>
      <c r="BL367" s="38"/>
      <c r="BM367" s="38">
        <f t="shared" si="253"/>
        <v>-6</v>
      </c>
      <c r="BN367" s="38">
        <f t="shared" si="254"/>
        <v>5</v>
      </c>
      <c r="BO367" s="38">
        <f t="shared" si="255"/>
        <v>1</v>
      </c>
      <c r="BP367" s="38">
        <f t="shared" si="256"/>
        <v>0</v>
      </c>
      <c r="BQ367" s="38">
        <f t="shared" si="257"/>
        <v>0</v>
      </c>
      <c r="BR367" s="38">
        <f t="shared" si="258"/>
        <v>0</v>
      </c>
      <c r="BS367" s="38">
        <f t="shared" si="259"/>
        <v>0</v>
      </c>
      <c r="BT367" s="38">
        <f t="shared" si="260"/>
        <v>0</v>
      </c>
      <c r="BU367" s="38">
        <f t="shared" si="261"/>
        <v>5</v>
      </c>
      <c r="BV367" s="40">
        <f t="shared" si="262"/>
        <v>-1</v>
      </c>
      <c r="BW367" s="40">
        <f t="shared" si="263"/>
        <v>0</v>
      </c>
      <c r="BX367" s="40">
        <f t="shared" si="264"/>
        <v>5</v>
      </c>
      <c r="BY367" s="38">
        <f t="shared" si="265"/>
        <v>9</v>
      </c>
      <c r="BZ367" s="37"/>
      <c r="CA367" s="37"/>
      <c r="CB367" s="37"/>
      <c r="CC367" s="37"/>
      <c r="CD367" s="37"/>
      <c r="CE367" s="37"/>
      <c r="CF367" s="37"/>
      <c r="CG367" s="37"/>
      <c r="CH367" s="37">
        <f t="shared" si="266"/>
        <v>1</v>
      </c>
      <c r="CI367" s="38">
        <f t="shared" si="267"/>
        <v>0</v>
      </c>
      <c r="CJ367" s="38">
        <f t="shared" si="268"/>
        <v>16.700000000000003</v>
      </c>
      <c r="CR367" s="38">
        <f t="shared" si="269"/>
        <v>0.18188928041382169</v>
      </c>
      <c r="CS367" s="39">
        <f t="shared" si="270"/>
        <v>-10</v>
      </c>
    </row>
    <row r="368" spans="1:97" ht="12.75">
      <c r="A368" s="4" t="s">
        <v>301</v>
      </c>
      <c r="B368" s="4" t="s">
        <v>2</v>
      </c>
      <c r="C368" s="5" t="s">
        <v>452</v>
      </c>
      <c r="D368" s="4"/>
      <c r="E368" s="4" t="s">
        <v>8</v>
      </c>
      <c r="F368" s="4" t="s">
        <v>453</v>
      </c>
      <c r="G368">
        <v>6.3</v>
      </c>
      <c r="H368">
        <v>7.6</v>
      </c>
      <c r="I368">
        <v>12.1</v>
      </c>
      <c r="J368">
        <v>7.1</v>
      </c>
      <c r="K368">
        <v>4</v>
      </c>
      <c r="L368">
        <v>4.3</v>
      </c>
      <c r="M368">
        <v>6.1</v>
      </c>
      <c r="N368">
        <v>10.2</v>
      </c>
      <c r="O368">
        <v>13.1</v>
      </c>
      <c r="P368">
        <v>10.6</v>
      </c>
      <c r="Q368">
        <v>13.2</v>
      </c>
      <c r="R368">
        <v>12.5</v>
      </c>
      <c r="S368">
        <v>13.4</v>
      </c>
      <c r="T368">
        <v>14.8</v>
      </c>
      <c r="U368">
        <v>15</v>
      </c>
      <c r="V368">
        <v>16.5</v>
      </c>
      <c r="W368">
        <v>14.2</v>
      </c>
      <c r="X368">
        <v>14.9</v>
      </c>
      <c r="Y368">
        <v>21.2</v>
      </c>
      <c r="Z368">
        <v>25.1</v>
      </c>
      <c r="AA368">
        <v>20.9</v>
      </c>
      <c r="AC368" s="38">
        <f t="shared" si="226"/>
        <v>0</v>
      </c>
      <c r="AD368" s="38">
        <f t="shared" si="227"/>
        <v>12.839999999999998</v>
      </c>
      <c r="AE368" s="38"/>
      <c r="AF368" s="38">
        <f t="shared" si="228"/>
        <v>10</v>
      </c>
      <c r="AG368" s="38">
        <f t="shared" si="229"/>
        <v>15</v>
      </c>
      <c r="AH368" s="38">
        <f t="shared" si="230"/>
        <v>10</v>
      </c>
      <c r="AI368" s="38">
        <f t="shared" si="231"/>
        <v>35</v>
      </c>
      <c r="AJ368" s="38"/>
      <c r="AK368" s="38">
        <f t="shared" si="232"/>
        <v>1</v>
      </c>
      <c r="AL368" s="38">
        <f t="shared" si="233"/>
        <v>1</v>
      </c>
      <c r="AM368" s="38">
        <f t="shared" si="234"/>
        <v>1</v>
      </c>
      <c r="AN368" s="38">
        <f t="shared" si="235"/>
        <v>3</v>
      </c>
      <c r="AO368" s="38"/>
      <c r="AP368" s="38">
        <f t="shared" si="236"/>
        <v>1</v>
      </c>
      <c r="AQ368" s="38">
        <f t="shared" si="237"/>
        <v>1</v>
      </c>
      <c r="AR368" s="38">
        <f t="shared" si="238"/>
        <v>0</v>
      </c>
      <c r="AS368" s="38">
        <f t="shared" si="239"/>
        <v>0</v>
      </c>
      <c r="AT368" s="38">
        <f t="shared" si="240"/>
        <v>0</v>
      </c>
      <c r="AU368" s="38"/>
      <c r="AV368" s="38">
        <f t="shared" si="241"/>
        <v>0</v>
      </c>
      <c r="AW368" s="38">
        <f t="shared" si="242"/>
        <v>1</v>
      </c>
      <c r="AX368" s="38">
        <f t="shared" si="243"/>
        <v>1</v>
      </c>
      <c r="AY368" s="38">
        <f t="shared" si="244"/>
        <v>1</v>
      </c>
      <c r="AZ368" s="38">
        <f t="shared" si="245"/>
        <v>1</v>
      </c>
      <c r="BA368" s="38">
        <f t="shared" si="246"/>
        <v>1</v>
      </c>
      <c r="BB368" s="38">
        <f t="shared" si="247"/>
        <v>0</v>
      </c>
      <c r="BC368" s="38">
        <f t="shared" si="248"/>
        <v>0</v>
      </c>
      <c r="BD368" s="38">
        <f t="shared" si="249"/>
        <v>5</v>
      </c>
      <c r="BE368" s="38"/>
      <c r="BF368" s="38"/>
      <c r="BG368" s="39">
        <f t="shared" si="250"/>
        <v>0.8114285714285715</v>
      </c>
      <c r="BH368" s="39">
        <f t="shared" si="251"/>
        <v>0.7507301726646474</v>
      </c>
      <c r="BI368" s="39">
        <f t="shared" si="252"/>
        <v>0.8664468666136703</v>
      </c>
      <c r="BJ368" s="38"/>
      <c r="BK368" s="38"/>
      <c r="BL368" s="38"/>
      <c r="BM368" s="38">
        <f t="shared" si="253"/>
        <v>0</v>
      </c>
      <c r="BN368" s="38">
        <f t="shared" si="254"/>
        <v>35</v>
      </c>
      <c r="BO368" s="38">
        <f t="shared" si="255"/>
        <v>3</v>
      </c>
      <c r="BP368" s="38">
        <f t="shared" si="256"/>
        <v>1</v>
      </c>
      <c r="BQ368" s="38">
        <f t="shared" si="257"/>
        <v>1</v>
      </c>
      <c r="BR368" s="38">
        <f t="shared" si="258"/>
        <v>0</v>
      </c>
      <c r="BS368" s="38">
        <f t="shared" si="259"/>
        <v>0</v>
      </c>
      <c r="BT368" s="38">
        <f t="shared" si="260"/>
        <v>0</v>
      </c>
      <c r="BU368" s="38">
        <f t="shared" si="261"/>
        <v>5</v>
      </c>
      <c r="BV368" s="40">
        <f t="shared" si="262"/>
        <v>5</v>
      </c>
      <c r="BW368" s="40">
        <f t="shared" si="263"/>
        <v>10</v>
      </c>
      <c r="BX368" s="40">
        <f t="shared" si="264"/>
        <v>25</v>
      </c>
      <c r="BY368" s="38">
        <f t="shared" si="265"/>
        <v>85</v>
      </c>
      <c r="BZ368" s="37"/>
      <c r="CA368" s="37"/>
      <c r="CB368" s="37" t="s">
        <v>620</v>
      </c>
      <c r="CC368" s="37" t="s">
        <v>620</v>
      </c>
      <c r="CD368" s="37" t="s">
        <v>620</v>
      </c>
      <c r="CE368" s="37"/>
      <c r="CF368" s="37"/>
      <c r="CG368" s="37"/>
      <c r="CH368" s="37">
        <f t="shared" si="266"/>
        <v>1</v>
      </c>
      <c r="CI368" s="38">
        <f t="shared" si="267"/>
        <v>1</v>
      </c>
      <c r="CJ368" s="38">
        <f t="shared" si="268"/>
        <v>23</v>
      </c>
      <c r="CR368" s="38">
        <f t="shared" si="269"/>
        <v>0.9072400337385809</v>
      </c>
      <c r="CS368" s="39">
        <f t="shared" si="270"/>
        <v>0.040793167124910545</v>
      </c>
    </row>
    <row r="369" spans="1:97" ht="12.75">
      <c r="A369" s="4" t="s">
        <v>301</v>
      </c>
      <c r="B369" s="4" t="s">
        <v>2</v>
      </c>
      <c r="C369" s="5" t="s">
        <v>302</v>
      </c>
      <c r="D369" s="4"/>
      <c r="E369" s="4" t="s">
        <v>8</v>
      </c>
      <c r="F369" s="4" t="s">
        <v>303</v>
      </c>
      <c r="G369">
        <v>6.3</v>
      </c>
      <c r="O369">
        <v>7.9</v>
      </c>
      <c r="P369">
        <v>10.6</v>
      </c>
      <c r="Q369">
        <v>13.5</v>
      </c>
      <c r="R369">
        <v>12.1</v>
      </c>
      <c r="S369">
        <v>13.4</v>
      </c>
      <c r="T369">
        <v>14.8</v>
      </c>
      <c r="U369">
        <v>15.1</v>
      </c>
      <c r="V369">
        <v>16.6</v>
      </c>
      <c r="W369">
        <v>14.2</v>
      </c>
      <c r="X369">
        <v>14.7</v>
      </c>
      <c r="Y369">
        <v>21.2</v>
      </c>
      <c r="Z369">
        <v>25</v>
      </c>
      <c r="AA369">
        <v>21</v>
      </c>
      <c r="AC369" s="38">
        <f t="shared" si="226"/>
        <v>7</v>
      </c>
      <c r="AD369" s="38">
        <f t="shared" si="227"/>
        <v>15.392307692307693</v>
      </c>
      <c r="AE369" s="38"/>
      <c r="AF369" s="38">
        <f t="shared" si="228"/>
        <v>10</v>
      </c>
      <c r="AG369" s="38">
        <f t="shared" si="229"/>
        <v>15</v>
      </c>
      <c r="AH369" s="38">
        <f t="shared" si="230"/>
        <v>10</v>
      </c>
      <c r="AI369" s="38">
        <f t="shared" si="231"/>
        <v>35</v>
      </c>
      <c r="AJ369" s="38"/>
      <c r="AK369" s="38">
        <f t="shared" si="232"/>
        <v>0</v>
      </c>
      <c r="AL369" s="38">
        <f t="shared" si="233"/>
        <v>1</v>
      </c>
      <c r="AM369" s="38">
        <f t="shared" si="234"/>
        <v>0</v>
      </c>
      <c r="AN369" s="38">
        <f t="shared" si="235"/>
        <v>1</v>
      </c>
      <c r="AO369" s="38"/>
      <c r="AP369" s="38">
        <f t="shared" si="236"/>
        <v>1</v>
      </c>
      <c r="AQ369" s="38">
        <f t="shared" si="237"/>
        <v>1</v>
      </c>
      <c r="AR369" s="38">
        <f t="shared" si="238"/>
        <v>0</v>
      </c>
      <c r="AS369" s="38">
        <f t="shared" si="239"/>
        <v>0</v>
      </c>
      <c r="AT369" s="38">
        <f t="shared" si="240"/>
        <v>0</v>
      </c>
      <c r="AU369" s="38"/>
      <c r="AV369" s="38">
        <f t="shared" si="241"/>
      </c>
      <c r="AW369" s="38">
        <f t="shared" si="242"/>
      </c>
      <c r="AX369" s="38">
        <f t="shared" si="243"/>
        <v>1</v>
      </c>
      <c r="AY369" s="38">
        <f t="shared" si="244"/>
        <v>1</v>
      </c>
      <c r="AZ369" s="38">
        <f t="shared" si="245"/>
        <v>1</v>
      </c>
      <c r="BA369" s="38">
        <f t="shared" si="246"/>
        <v>1</v>
      </c>
      <c r="BB369" s="38">
        <f t="shared" si="247"/>
        <v>0</v>
      </c>
      <c r="BC369" s="38">
        <f t="shared" si="248"/>
        <v>0</v>
      </c>
      <c r="BD369" s="38">
        <f t="shared" si="249"/>
        <v>4</v>
      </c>
      <c r="BE369" s="38"/>
      <c r="BF369" s="38"/>
      <c r="BG369" s="39">
        <f t="shared" si="250"/>
        <v>1.0582417582417583</v>
      </c>
      <c r="BH369" s="39">
        <f t="shared" si="251"/>
        <v>0.7876414132835059</v>
      </c>
      <c r="BI369" s="39">
        <f t="shared" si="252"/>
        <v>0.8874916412471195</v>
      </c>
      <c r="BJ369" s="38"/>
      <c r="BK369" s="38"/>
      <c r="BL369" s="38"/>
      <c r="BM369" s="38">
        <f t="shared" si="253"/>
        <v>-14</v>
      </c>
      <c r="BN369" s="38">
        <f t="shared" si="254"/>
        <v>35</v>
      </c>
      <c r="BO369" s="38">
        <f t="shared" si="255"/>
        <v>1</v>
      </c>
      <c r="BP369" s="38">
        <f t="shared" si="256"/>
        <v>1</v>
      </c>
      <c r="BQ369" s="38">
        <f t="shared" si="257"/>
        <v>1</v>
      </c>
      <c r="BR369" s="38">
        <f t="shared" si="258"/>
        <v>0</v>
      </c>
      <c r="BS369" s="38">
        <f t="shared" si="259"/>
        <v>0</v>
      </c>
      <c r="BT369" s="38">
        <f t="shared" si="260"/>
        <v>0</v>
      </c>
      <c r="BU369" s="38">
        <f t="shared" si="261"/>
        <v>4</v>
      </c>
      <c r="BV369" s="40">
        <f t="shared" si="262"/>
        <v>0</v>
      </c>
      <c r="BW369" s="40">
        <f t="shared" si="263"/>
        <v>10</v>
      </c>
      <c r="BX369" s="40">
        <f t="shared" si="264"/>
        <v>25</v>
      </c>
      <c r="BY369" s="38">
        <f t="shared" si="265"/>
        <v>63</v>
      </c>
      <c r="BZ369" s="37"/>
      <c r="CA369" s="37"/>
      <c r="CB369" s="37"/>
      <c r="CC369" s="37" t="s">
        <v>620</v>
      </c>
      <c r="CD369" s="37" t="s">
        <v>620</v>
      </c>
      <c r="CE369" s="37"/>
      <c r="CF369" s="37"/>
      <c r="CG369" s="37"/>
      <c r="CH369" s="37">
        <f t="shared" si="266"/>
        <v>1</v>
      </c>
      <c r="CI369" s="38">
        <f t="shared" si="267"/>
        <v>1</v>
      </c>
      <c r="CJ369" s="38">
        <f t="shared" si="268"/>
        <v>23</v>
      </c>
      <c r="CR369" s="38">
        <f t="shared" si="269"/>
        <v>0.8874916412471195</v>
      </c>
      <c r="CS369" s="39">
        <f t="shared" si="270"/>
        <v>0</v>
      </c>
    </row>
    <row r="370" spans="1:97" ht="12.75">
      <c r="A370" s="4" t="s">
        <v>301</v>
      </c>
      <c r="B370" s="4" t="s">
        <v>2</v>
      </c>
      <c r="C370" s="5" t="s">
        <v>302</v>
      </c>
      <c r="D370" s="4"/>
      <c r="E370" s="4" t="s">
        <v>49</v>
      </c>
      <c r="F370" s="4" t="s">
        <v>303</v>
      </c>
      <c r="G370">
        <v>6.3</v>
      </c>
      <c r="H370">
        <v>12.3</v>
      </c>
      <c r="I370">
        <v>15.1</v>
      </c>
      <c r="J370">
        <v>11.4</v>
      </c>
      <c r="K370">
        <v>17</v>
      </c>
      <c r="L370">
        <v>13.1</v>
      </c>
      <c r="M370">
        <v>10</v>
      </c>
      <c r="N370">
        <v>13.2</v>
      </c>
      <c r="O370">
        <v>9.6</v>
      </c>
      <c r="P370">
        <v>12.4</v>
      </c>
      <c r="Q370">
        <v>9.1</v>
      </c>
      <c r="R370">
        <v>10.4</v>
      </c>
      <c r="S370">
        <v>13.1</v>
      </c>
      <c r="T370">
        <v>12.4</v>
      </c>
      <c r="U370">
        <v>15.5</v>
      </c>
      <c r="V370">
        <v>4.4</v>
      </c>
      <c r="W370">
        <v>12.3</v>
      </c>
      <c r="X370">
        <v>14.4</v>
      </c>
      <c r="Y370">
        <v>19.2</v>
      </c>
      <c r="Z370">
        <v>20</v>
      </c>
      <c r="AA370">
        <v>18.6</v>
      </c>
      <c r="AC370" s="38">
        <f t="shared" si="226"/>
        <v>0</v>
      </c>
      <c r="AD370" s="38">
        <f t="shared" si="227"/>
        <v>13.175</v>
      </c>
      <c r="AE370" s="38"/>
      <c r="AF370" s="38">
        <f t="shared" si="228"/>
        <v>5</v>
      </c>
      <c r="AG370" s="38">
        <f t="shared" si="229"/>
        <v>10</v>
      </c>
      <c r="AH370" s="38">
        <f t="shared" si="230"/>
        <v>5</v>
      </c>
      <c r="AI370" s="38">
        <f t="shared" si="231"/>
        <v>20</v>
      </c>
      <c r="AJ370" s="38"/>
      <c r="AK370" s="38">
        <f t="shared" si="232"/>
        <v>0</v>
      </c>
      <c r="AL370" s="38">
        <f t="shared" si="233"/>
        <v>1</v>
      </c>
      <c r="AM370" s="38">
        <f t="shared" si="234"/>
        <v>0</v>
      </c>
      <c r="AN370" s="38">
        <f t="shared" si="235"/>
        <v>1</v>
      </c>
      <c r="AO370" s="38"/>
      <c r="AP370" s="38">
        <f t="shared" si="236"/>
        <v>1</v>
      </c>
      <c r="AQ370" s="38">
        <f t="shared" si="237"/>
        <v>1</v>
      </c>
      <c r="AR370" s="38">
        <f t="shared" si="238"/>
        <v>0</v>
      </c>
      <c r="AS370" s="38">
        <f t="shared" si="239"/>
        <v>0</v>
      </c>
      <c r="AT370" s="38">
        <f t="shared" si="240"/>
        <v>0</v>
      </c>
      <c r="AU370" s="38"/>
      <c r="AV370" s="38">
        <f t="shared" si="241"/>
        <v>0</v>
      </c>
      <c r="AW370" s="38">
        <f t="shared" si="242"/>
        <v>0</v>
      </c>
      <c r="AX370" s="38">
        <f t="shared" si="243"/>
        <v>1</v>
      </c>
      <c r="AY370" s="38">
        <f t="shared" si="244"/>
        <v>0</v>
      </c>
      <c r="AZ370" s="38">
        <f t="shared" si="245"/>
        <v>1</v>
      </c>
      <c r="BA370" s="38">
        <f t="shared" si="246"/>
        <v>1</v>
      </c>
      <c r="BB370" s="38">
        <f t="shared" si="247"/>
        <v>0</v>
      </c>
      <c r="BC370" s="38">
        <f t="shared" si="248"/>
        <v>0</v>
      </c>
      <c r="BD370" s="38">
        <f t="shared" si="249"/>
        <v>3</v>
      </c>
      <c r="BE370" s="38"/>
      <c r="BF370" s="38"/>
      <c r="BG370" s="39">
        <f t="shared" si="250"/>
        <v>0.19586466165413532</v>
      </c>
      <c r="BH370" s="39">
        <f t="shared" si="251"/>
        <v>0.0953277426941479</v>
      </c>
      <c r="BI370" s="39">
        <f t="shared" si="252"/>
        <v>0.3087519112396681</v>
      </c>
      <c r="BJ370" s="38"/>
      <c r="BK370" s="38"/>
      <c r="BL370" s="38"/>
      <c r="BM370" s="38">
        <f t="shared" si="253"/>
        <v>0</v>
      </c>
      <c r="BN370" s="38">
        <f t="shared" si="254"/>
        <v>20</v>
      </c>
      <c r="BO370" s="38">
        <f t="shared" si="255"/>
        <v>1</v>
      </c>
      <c r="BP370" s="38">
        <f t="shared" si="256"/>
        <v>1</v>
      </c>
      <c r="BQ370" s="38">
        <f t="shared" si="257"/>
        <v>1</v>
      </c>
      <c r="BR370" s="38">
        <f t="shared" si="258"/>
        <v>0</v>
      </c>
      <c r="BS370" s="38">
        <f t="shared" si="259"/>
        <v>0</v>
      </c>
      <c r="BT370" s="38">
        <f t="shared" si="260"/>
        <v>0</v>
      </c>
      <c r="BU370" s="38">
        <f t="shared" si="261"/>
        <v>3</v>
      </c>
      <c r="BV370" s="40">
        <f t="shared" si="262"/>
        <v>-1</v>
      </c>
      <c r="BW370" s="40">
        <f t="shared" si="263"/>
        <v>0</v>
      </c>
      <c r="BX370" s="40">
        <f t="shared" si="264"/>
        <v>5</v>
      </c>
      <c r="BY370" s="38">
        <f t="shared" si="265"/>
        <v>30</v>
      </c>
      <c r="BZ370" s="37"/>
      <c r="CA370" s="37"/>
      <c r="CB370" s="37"/>
      <c r="CC370" s="37"/>
      <c r="CD370" s="37"/>
      <c r="CE370" s="37"/>
      <c r="CF370" s="37"/>
      <c r="CG370" s="37"/>
      <c r="CH370" s="37">
        <f t="shared" si="266"/>
        <v>1</v>
      </c>
      <c r="CI370" s="38">
        <f t="shared" si="267"/>
        <v>1</v>
      </c>
      <c r="CJ370" s="38">
        <f t="shared" si="268"/>
        <v>19.3</v>
      </c>
      <c r="CR370" s="38">
        <f t="shared" si="269"/>
        <v>0.5409413877207685</v>
      </c>
      <c r="CS370" s="39">
        <f t="shared" si="270"/>
        <v>-10</v>
      </c>
    </row>
    <row r="371" spans="1:97" ht="12.75">
      <c r="A371" s="4" t="s">
        <v>301</v>
      </c>
      <c r="B371" s="4" t="s">
        <v>2</v>
      </c>
      <c r="C371" s="5" t="s">
        <v>546</v>
      </c>
      <c r="D371" s="4"/>
      <c r="E371" s="4" t="s">
        <v>8</v>
      </c>
      <c r="F371" s="4"/>
      <c r="G371">
        <v>6.3</v>
      </c>
      <c r="R371">
        <v>8.8</v>
      </c>
      <c r="S371">
        <v>13.4</v>
      </c>
      <c r="T371">
        <v>8.6</v>
      </c>
      <c r="U371">
        <v>13.4</v>
      </c>
      <c r="V371">
        <v>14.2</v>
      </c>
      <c r="W371">
        <v>16.8</v>
      </c>
      <c r="X371">
        <v>14.3</v>
      </c>
      <c r="Y371">
        <v>17.3</v>
      </c>
      <c r="Z371">
        <v>19</v>
      </c>
      <c r="AA371">
        <v>17.6</v>
      </c>
      <c r="AC371" s="38">
        <f t="shared" si="226"/>
        <v>10</v>
      </c>
      <c r="AD371" s="38">
        <f t="shared" si="227"/>
        <v>14.34</v>
      </c>
      <c r="AE371" s="38"/>
      <c r="AF371" s="38">
        <f t="shared" si="228"/>
        <v>5</v>
      </c>
      <c r="AG371" s="38">
        <f t="shared" si="229"/>
        <v>5</v>
      </c>
      <c r="AH371" s="38">
        <f t="shared" si="230"/>
        <v>0</v>
      </c>
      <c r="AI371" s="38">
        <f t="shared" si="231"/>
        <v>10</v>
      </c>
      <c r="AJ371" s="38"/>
      <c r="AK371" s="38">
        <f t="shared" si="232"/>
        <v>0</v>
      </c>
      <c r="AL371" s="38">
        <f t="shared" si="233"/>
        <v>0</v>
      </c>
      <c r="AM371" s="38">
        <f t="shared" si="234"/>
        <v>0</v>
      </c>
      <c r="AN371" s="38">
        <f t="shared" si="235"/>
        <v>0</v>
      </c>
      <c r="AO371" s="38"/>
      <c r="AP371" s="38">
        <f t="shared" si="236"/>
        <v>0</v>
      </c>
      <c r="AQ371" s="38">
        <f t="shared" si="237"/>
        <v>1</v>
      </c>
      <c r="AR371" s="38">
        <f t="shared" si="238"/>
        <v>0</v>
      </c>
      <c r="AS371" s="38">
        <f t="shared" si="239"/>
        <v>0</v>
      </c>
      <c r="AT371" s="38">
        <f t="shared" si="240"/>
        <v>0</v>
      </c>
      <c r="AU371" s="38"/>
      <c r="AV371" s="38">
        <f t="shared" si="241"/>
      </c>
      <c r="AW371" s="38">
        <f t="shared" si="242"/>
      </c>
      <c r="AX371" s="38">
        <f t="shared" si="243"/>
      </c>
      <c r="AY371" s="38">
        <f t="shared" si="244"/>
        <v>1</v>
      </c>
      <c r="AZ371" s="38">
        <f t="shared" si="245"/>
        <v>1</v>
      </c>
      <c r="BA371" s="38">
        <f t="shared" si="246"/>
        <v>1</v>
      </c>
      <c r="BB371" s="38">
        <f t="shared" si="247"/>
        <v>1</v>
      </c>
      <c r="BC371" s="38">
        <f t="shared" si="248"/>
        <v>0</v>
      </c>
      <c r="BD371" s="38">
        <f t="shared" si="249"/>
        <v>4</v>
      </c>
      <c r="BE371" s="38"/>
      <c r="BF371" s="38"/>
      <c r="BG371" s="39">
        <f t="shared" si="250"/>
        <v>1.0133333333333332</v>
      </c>
      <c r="BH371" s="39">
        <f t="shared" si="251"/>
        <v>0.7524574243823869</v>
      </c>
      <c r="BI371" s="39">
        <f t="shared" si="252"/>
        <v>0.8674430381197298</v>
      </c>
      <c r="BJ371" s="38"/>
      <c r="BK371" s="38"/>
      <c r="BL371" s="38"/>
      <c r="BM371" s="38">
        <f t="shared" si="253"/>
        <v>-20</v>
      </c>
      <c r="BN371" s="38">
        <f t="shared" si="254"/>
        <v>10</v>
      </c>
      <c r="BO371" s="38">
        <f t="shared" si="255"/>
        <v>0</v>
      </c>
      <c r="BP371" s="38">
        <f t="shared" si="256"/>
        <v>0</v>
      </c>
      <c r="BQ371" s="38">
        <f t="shared" si="257"/>
        <v>1</v>
      </c>
      <c r="BR371" s="38">
        <f t="shared" si="258"/>
        <v>0</v>
      </c>
      <c r="BS371" s="38">
        <f t="shared" si="259"/>
        <v>0</v>
      </c>
      <c r="BT371" s="38">
        <f t="shared" si="260"/>
        <v>0</v>
      </c>
      <c r="BU371" s="38">
        <f t="shared" si="261"/>
        <v>4</v>
      </c>
      <c r="BV371" s="40">
        <f t="shared" si="262"/>
        <v>0</v>
      </c>
      <c r="BW371" s="40">
        <f t="shared" si="263"/>
        <v>10</v>
      </c>
      <c r="BX371" s="40">
        <f t="shared" si="264"/>
        <v>25</v>
      </c>
      <c r="BY371" s="38">
        <f t="shared" si="265"/>
        <v>30</v>
      </c>
      <c r="BZ371" s="37"/>
      <c r="CA371" s="37"/>
      <c r="CB371" s="37"/>
      <c r="CC371" s="37"/>
      <c r="CD371" s="37"/>
      <c r="CE371" s="37"/>
      <c r="CF371" s="37"/>
      <c r="CG371" s="37"/>
      <c r="CH371" s="37">
        <f t="shared" si="266"/>
        <v>1</v>
      </c>
      <c r="CI371" s="38">
        <f t="shared" si="267"/>
        <v>0</v>
      </c>
      <c r="CJ371" s="38">
        <f t="shared" si="268"/>
        <v>18.3</v>
      </c>
      <c r="CR371" s="38">
        <f t="shared" si="269"/>
        <v>0.8674430381197298</v>
      </c>
      <c r="CS371" s="39">
        <f t="shared" si="270"/>
        <v>0</v>
      </c>
    </row>
    <row r="372" spans="1:97" ht="12.75">
      <c r="A372" s="4" t="s">
        <v>301</v>
      </c>
      <c r="B372" s="4" t="s">
        <v>2</v>
      </c>
      <c r="C372" s="5" t="s">
        <v>546</v>
      </c>
      <c r="D372" s="4"/>
      <c r="E372" s="4" t="s">
        <v>49</v>
      </c>
      <c r="F372" s="4"/>
      <c r="G372">
        <v>6.3</v>
      </c>
      <c r="H372">
        <v>14.9</v>
      </c>
      <c r="I372">
        <v>14.7</v>
      </c>
      <c r="J372">
        <v>14.8</v>
      </c>
      <c r="K372">
        <v>10.4</v>
      </c>
      <c r="L372">
        <v>14.2</v>
      </c>
      <c r="M372">
        <v>15</v>
      </c>
      <c r="N372">
        <v>20.5</v>
      </c>
      <c r="O372">
        <v>11.5</v>
      </c>
      <c r="P372">
        <v>13.1</v>
      </c>
      <c r="Q372">
        <v>6.1</v>
      </c>
      <c r="R372">
        <v>16.9</v>
      </c>
      <c r="S372">
        <v>13.9</v>
      </c>
      <c r="T372">
        <v>13.3</v>
      </c>
      <c r="U372">
        <v>12.8</v>
      </c>
      <c r="V372">
        <v>16.6</v>
      </c>
      <c r="W372">
        <v>14.6</v>
      </c>
      <c r="X372">
        <v>4.7</v>
      </c>
      <c r="Y372">
        <v>16</v>
      </c>
      <c r="Z372">
        <v>18.6</v>
      </c>
      <c r="AA372">
        <v>12.5</v>
      </c>
      <c r="AC372" s="38">
        <f t="shared" si="226"/>
        <v>0</v>
      </c>
      <c r="AD372" s="38">
        <f t="shared" si="227"/>
        <v>13.755</v>
      </c>
      <c r="AE372" s="38"/>
      <c r="AF372" s="38">
        <f t="shared" si="228"/>
        <v>0</v>
      </c>
      <c r="AG372" s="38">
        <f t="shared" si="229"/>
        <v>5</v>
      </c>
      <c r="AH372" s="38">
        <f t="shared" si="230"/>
        <v>0</v>
      </c>
      <c r="AI372" s="38">
        <f t="shared" si="231"/>
        <v>5</v>
      </c>
      <c r="AJ372" s="38"/>
      <c r="AK372" s="38">
        <f t="shared" si="232"/>
        <v>0</v>
      </c>
      <c r="AL372" s="38">
        <f t="shared" si="233"/>
        <v>0</v>
      </c>
      <c r="AM372" s="38">
        <f t="shared" si="234"/>
        <v>0</v>
      </c>
      <c r="AN372" s="38">
        <f t="shared" si="235"/>
        <v>0</v>
      </c>
      <c r="AO372" s="38"/>
      <c r="AP372" s="38">
        <f t="shared" si="236"/>
        <v>0</v>
      </c>
      <c r="AQ372" s="38">
        <f t="shared" si="237"/>
        <v>0</v>
      </c>
      <c r="AR372" s="38">
        <f t="shared" si="238"/>
        <v>0</v>
      </c>
      <c r="AS372" s="38">
        <f t="shared" si="239"/>
        <v>0</v>
      </c>
      <c r="AT372" s="38">
        <f t="shared" si="240"/>
        <v>0</v>
      </c>
      <c r="AU372" s="38"/>
      <c r="AV372" s="38">
        <f t="shared" si="241"/>
        <v>1</v>
      </c>
      <c r="AW372" s="38">
        <f t="shared" si="242"/>
        <v>0</v>
      </c>
      <c r="AX372" s="38">
        <f t="shared" si="243"/>
        <v>0</v>
      </c>
      <c r="AY372" s="38">
        <f t="shared" si="244"/>
        <v>1</v>
      </c>
      <c r="AZ372" s="38">
        <f t="shared" si="245"/>
        <v>0</v>
      </c>
      <c r="BA372" s="38">
        <f t="shared" si="246"/>
        <v>1</v>
      </c>
      <c r="BB372" s="38">
        <f t="shared" si="247"/>
        <v>0</v>
      </c>
      <c r="BC372" s="38">
        <f t="shared" si="248"/>
        <v>0</v>
      </c>
      <c r="BD372" s="38">
        <f t="shared" si="249"/>
        <v>3</v>
      </c>
      <c r="BE372" s="38"/>
      <c r="BF372" s="38"/>
      <c r="BG372" s="39">
        <f t="shared" si="250"/>
        <v>-0.03631578947368416</v>
      </c>
      <c r="BH372" s="39">
        <f t="shared" si="251"/>
        <v>0.00340157474528505</v>
      </c>
      <c r="BI372" s="39">
        <f t="shared" si="252"/>
        <v>-0.05832302071468049</v>
      </c>
      <c r="BJ372" s="38"/>
      <c r="BK372" s="38"/>
      <c r="BL372" s="38"/>
      <c r="BM372" s="38">
        <f t="shared" si="253"/>
        <v>0</v>
      </c>
      <c r="BN372" s="38">
        <f t="shared" si="254"/>
        <v>5</v>
      </c>
      <c r="BO372" s="38">
        <f t="shared" si="255"/>
        <v>0</v>
      </c>
      <c r="BP372" s="38">
        <f t="shared" si="256"/>
        <v>0</v>
      </c>
      <c r="BQ372" s="38">
        <f t="shared" si="257"/>
        <v>0</v>
      </c>
      <c r="BR372" s="38">
        <f t="shared" si="258"/>
        <v>0</v>
      </c>
      <c r="BS372" s="38">
        <f t="shared" si="259"/>
        <v>0</v>
      </c>
      <c r="BT372" s="38">
        <f t="shared" si="260"/>
        <v>0</v>
      </c>
      <c r="BU372" s="38">
        <f t="shared" si="261"/>
        <v>3</v>
      </c>
      <c r="BV372" s="40">
        <f t="shared" si="262"/>
        <v>-10</v>
      </c>
      <c r="BW372" s="40">
        <f t="shared" si="263"/>
        <v>0</v>
      </c>
      <c r="BX372" s="40">
        <f t="shared" si="264"/>
        <v>-10</v>
      </c>
      <c r="BY372" s="38">
        <f t="shared" si="265"/>
        <v>-12</v>
      </c>
      <c r="BZ372" s="37"/>
      <c r="CA372" s="37"/>
      <c r="CB372" s="37"/>
      <c r="CC372" s="37"/>
      <c r="CD372" s="37"/>
      <c r="CE372" s="37"/>
      <c r="CF372" s="37"/>
      <c r="CG372" s="37"/>
      <c r="CH372" s="37">
        <f t="shared" si="266"/>
        <v>0</v>
      </c>
      <c r="CI372" s="38">
        <f t="shared" si="267"/>
        <v>0</v>
      </c>
      <c r="CJ372" s="38">
        <f t="shared" si="268"/>
        <v>15.55</v>
      </c>
      <c r="CR372" s="38">
        <f t="shared" si="269"/>
        <v>-0.06832425634656929</v>
      </c>
      <c r="CS372" s="39">
        <f t="shared" si="270"/>
        <v>-10</v>
      </c>
    </row>
    <row r="373" spans="1:97" ht="12.75">
      <c r="A373" s="4" t="s">
        <v>301</v>
      </c>
      <c r="B373" s="4" t="s">
        <v>2</v>
      </c>
      <c r="C373" s="5" t="s">
        <v>304</v>
      </c>
      <c r="D373" s="4"/>
      <c r="E373" s="4" t="s">
        <v>8</v>
      </c>
      <c r="F373" s="4" t="s">
        <v>304</v>
      </c>
      <c r="G373">
        <v>6.3</v>
      </c>
      <c r="R373">
        <v>8.8</v>
      </c>
      <c r="S373">
        <v>9.9</v>
      </c>
      <c r="T373">
        <v>9.8</v>
      </c>
      <c r="U373">
        <v>13.1</v>
      </c>
      <c r="V373">
        <v>13.1</v>
      </c>
      <c r="W373">
        <v>16.2</v>
      </c>
      <c r="X373">
        <v>15.2</v>
      </c>
      <c r="Y373">
        <v>16.6</v>
      </c>
      <c r="Z373">
        <v>19.5</v>
      </c>
      <c r="AA373">
        <v>19.1</v>
      </c>
      <c r="AC373" s="38">
        <f t="shared" si="226"/>
        <v>10</v>
      </c>
      <c r="AD373" s="38">
        <f t="shared" si="227"/>
        <v>14.13</v>
      </c>
      <c r="AE373" s="38"/>
      <c r="AF373" s="38">
        <f t="shared" si="228"/>
        <v>0</v>
      </c>
      <c r="AG373" s="38">
        <f t="shared" si="229"/>
        <v>5</v>
      </c>
      <c r="AH373" s="38">
        <f t="shared" si="230"/>
        <v>5</v>
      </c>
      <c r="AI373" s="38">
        <f t="shared" si="231"/>
        <v>10</v>
      </c>
      <c r="AJ373" s="38"/>
      <c r="AK373" s="38">
        <f t="shared" si="232"/>
        <v>0</v>
      </c>
      <c r="AL373" s="38">
        <f t="shared" si="233"/>
        <v>0</v>
      </c>
      <c r="AM373" s="38">
        <f t="shared" si="234"/>
        <v>0</v>
      </c>
      <c r="AN373" s="38">
        <f t="shared" si="235"/>
        <v>0</v>
      </c>
      <c r="AO373" s="38"/>
      <c r="AP373" s="38">
        <f t="shared" si="236"/>
        <v>1</v>
      </c>
      <c r="AQ373" s="38">
        <f t="shared" si="237"/>
        <v>1</v>
      </c>
      <c r="AR373" s="38">
        <f t="shared" si="238"/>
        <v>0</v>
      </c>
      <c r="AS373" s="38">
        <f t="shared" si="239"/>
        <v>0</v>
      </c>
      <c r="AT373" s="38">
        <f t="shared" si="240"/>
        <v>0</v>
      </c>
      <c r="AU373" s="38"/>
      <c r="AV373" s="38">
        <f t="shared" si="241"/>
      </c>
      <c r="AW373" s="38">
        <f t="shared" si="242"/>
      </c>
      <c r="AX373" s="38">
        <f t="shared" si="243"/>
      </c>
      <c r="AY373" s="38">
        <f t="shared" si="244"/>
        <v>1</v>
      </c>
      <c r="AZ373" s="38">
        <f t="shared" si="245"/>
        <v>1</v>
      </c>
      <c r="BA373" s="38">
        <f t="shared" si="246"/>
        <v>1</v>
      </c>
      <c r="BB373" s="38">
        <f t="shared" si="247"/>
        <v>1</v>
      </c>
      <c r="BC373" s="38">
        <f t="shared" si="248"/>
        <v>0</v>
      </c>
      <c r="BD373" s="38">
        <f t="shared" si="249"/>
        <v>4</v>
      </c>
      <c r="BE373" s="38"/>
      <c r="BF373" s="38"/>
      <c r="BG373" s="39">
        <f t="shared" si="250"/>
        <v>1.2321212121212122</v>
      </c>
      <c r="BH373" s="39">
        <f t="shared" si="251"/>
        <v>0.9470975054039307</v>
      </c>
      <c r="BI373" s="39">
        <f t="shared" si="252"/>
        <v>0.9731893471488119</v>
      </c>
      <c r="BJ373" s="38"/>
      <c r="BK373" s="38"/>
      <c r="BL373" s="38"/>
      <c r="BM373" s="38">
        <f t="shared" si="253"/>
        <v>-20</v>
      </c>
      <c r="BN373" s="38">
        <f t="shared" si="254"/>
        <v>10</v>
      </c>
      <c r="BO373" s="38">
        <f t="shared" si="255"/>
        <v>0</v>
      </c>
      <c r="BP373" s="38">
        <f t="shared" si="256"/>
        <v>1</v>
      </c>
      <c r="BQ373" s="38">
        <f t="shared" si="257"/>
        <v>1</v>
      </c>
      <c r="BR373" s="38">
        <f t="shared" si="258"/>
        <v>0</v>
      </c>
      <c r="BS373" s="38">
        <f t="shared" si="259"/>
        <v>0</v>
      </c>
      <c r="BT373" s="38">
        <f t="shared" si="260"/>
        <v>0</v>
      </c>
      <c r="BU373" s="38">
        <f t="shared" si="261"/>
        <v>4</v>
      </c>
      <c r="BV373" s="40">
        <f t="shared" si="262"/>
        <v>0</v>
      </c>
      <c r="BW373" s="40">
        <f t="shared" si="263"/>
        <v>17.5</v>
      </c>
      <c r="BX373" s="40">
        <f t="shared" si="264"/>
        <v>35</v>
      </c>
      <c r="BY373" s="38">
        <f t="shared" si="265"/>
        <v>48.5</v>
      </c>
      <c r="BZ373" s="37"/>
      <c r="CA373" s="37"/>
      <c r="CB373" s="37"/>
      <c r="CC373" s="37"/>
      <c r="CD373" s="37" t="s">
        <v>620</v>
      </c>
      <c r="CE373" s="37"/>
      <c r="CF373" s="37"/>
      <c r="CG373" s="37"/>
      <c r="CH373" s="37">
        <f t="shared" si="266"/>
        <v>1</v>
      </c>
      <c r="CI373" s="38">
        <f t="shared" si="267"/>
        <v>1</v>
      </c>
      <c r="CJ373" s="38">
        <f t="shared" si="268"/>
        <v>19.3</v>
      </c>
      <c r="CR373" s="38">
        <f t="shared" si="269"/>
        <v>0.9731893471488119</v>
      </c>
      <c r="CS373" s="39">
        <f t="shared" si="270"/>
        <v>0</v>
      </c>
    </row>
    <row r="374" spans="1:97" ht="12.75">
      <c r="A374" s="4" t="s">
        <v>301</v>
      </c>
      <c r="B374" s="4" t="s">
        <v>2</v>
      </c>
      <c r="C374" s="5" t="s">
        <v>304</v>
      </c>
      <c r="D374" s="4"/>
      <c r="E374" s="4" t="s">
        <v>49</v>
      </c>
      <c r="F374" s="4"/>
      <c r="G374">
        <v>6.3</v>
      </c>
      <c r="H374">
        <v>14.1</v>
      </c>
      <c r="I374">
        <v>15.9</v>
      </c>
      <c r="J374">
        <v>15.1</v>
      </c>
      <c r="K374">
        <v>9.5</v>
      </c>
      <c r="L374">
        <v>12.8</v>
      </c>
      <c r="M374">
        <v>15.3</v>
      </c>
      <c r="N374">
        <v>16.7</v>
      </c>
      <c r="O374">
        <v>14.4</v>
      </c>
      <c r="P374">
        <v>14.9</v>
      </c>
      <c r="Q374">
        <v>10.1</v>
      </c>
      <c r="R374">
        <v>11.3</v>
      </c>
      <c r="S374">
        <v>12.3</v>
      </c>
      <c r="T374">
        <v>12.2</v>
      </c>
      <c r="U374">
        <v>12.7</v>
      </c>
      <c r="V374">
        <v>16.7</v>
      </c>
      <c r="W374">
        <v>6.3</v>
      </c>
      <c r="X374">
        <v>12.9</v>
      </c>
      <c r="Y374">
        <v>14.4</v>
      </c>
      <c r="Z374">
        <v>17.6</v>
      </c>
      <c r="AA374">
        <v>15</v>
      </c>
      <c r="AC374" s="38">
        <f t="shared" si="226"/>
        <v>0</v>
      </c>
      <c r="AD374" s="38">
        <f t="shared" si="227"/>
        <v>13.510000000000002</v>
      </c>
      <c r="AE374" s="38"/>
      <c r="AF374" s="38">
        <f t="shared" si="228"/>
        <v>0</v>
      </c>
      <c r="AG374" s="38">
        <f t="shared" si="229"/>
        <v>5</v>
      </c>
      <c r="AH374" s="38">
        <f t="shared" si="230"/>
        <v>0</v>
      </c>
      <c r="AI374" s="38">
        <f t="shared" si="231"/>
        <v>5</v>
      </c>
      <c r="AJ374" s="38"/>
      <c r="AK374" s="38">
        <f t="shared" si="232"/>
        <v>0</v>
      </c>
      <c r="AL374" s="38">
        <f t="shared" si="233"/>
        <v>0</v>
      </c>
      <c r="AM374" s="38">
        <f t="shared" si="234"/>
        <v>0</v>
      </c>
      <c r="AN374" s="38">
        <f t="shared" si="235"/>
        <v>0</v>
      </c>
      <c r="AO374" s="38"/>
      <c r="AP374" s="38">
        <f t="shared" si="236"/>
        <v>0</v>
      </c>
      <c r="AQ374" s="38">
        <f t="shared" si="237"/>
        <v>0</v>
      </c>
      <c r="AR374" s="38">
        <f t="shared" si="238"/>
        <v>0</v>
      </c>
      <c r="AS374" s="38">
        <f t="shared" si="239"/>
        <v>0</v>
      </c>
      <c r="AT374" s="38">
        <f t="shared" si="240"/>
        <v>0</v>
      </c>
      <c r="AU374" s="38"/>
      <c r="AV374" s="38">
        <f t="shared" si="241"/>
        <v>0</v>
      </c>
      <c r="AW374" s="38">
        <f t="shared" si="242"/>
        <v>1</v>
      </c>
      <c r="AX374" s="38">
        <f t="shared" si="243"/>
        <v>0</v>
      </c>
      <c r="AY374" s="38">
        <f t="shared" si="244"/>
        <v>1</v>
      </c>
      <c r="AZ374" s="38">
        <f t="shared" si="245"/>
        <v>1</v>
      </c>
      <c r="BA374" s="38">
        <f t="shared" si="246"/>
        <v>1</v>
      </c>
      <c r="BB374" s="38">
        <f t="shared" si="247"/>
        <v>1</v>
      </c>
      <c r="BC374" s="38">
        <f t="shared" si="248"/>
        <v>0</v>
      </c>
      <c r="BD374" s="38">
        <f t="shared" si="249"/>
        <v>5</v>
      </c>
      <c r="BE374" s="38"/>
      <c r="BF374" s="38"/>
      <c r="BG374" s="39">
        <f t="shared" si="250"/>
        <v>-0.018646616541353342</v>
      </c>
      <c r="BH374" s="39">
        <f t="shared" si="251"/>
        <v>0.001606819032319982</v>
      </c>
      <c r="BI374" s="39">
        <f t="shared" si="252"/>
        <v>-0.04008514727826233</v>
      </c>
      <c r="BJ374" s="38"/>
      <c r="BK374" s="38"/>
      <c r="BL374" s="38"/>
      <c r="BM374" s="38">
        <f t="shared" si="253"/>
        <v>0</v>
      </c>
      <c r="BN374" s="38">
        <f t="shared" si="254"/>
        <v>5</v>
      </c>
      <c r="BO374" s="38">
        <f t="shared" si="255"/>
        <v>0</v>
      </c>
      <c r="BP374" s="38">
        <f t="shared" si="256"/>
        <v>0</v>
      </c>
      <c r="BQ374" s="38">
        <f t="shared" si="257"/>
        <v>0</v>
      </c>
      <c r="BR374" s="38">
        <f t="shared" si="258"/>
        <v>0</v>
      </c>
      <c r="BS374" s="38">
        <f t="shared" si="259"/>
        <v>0</v>
      </c>
      <c r="BT374" s="38">
        <f t="shared" si="260"/>
        <v>0</v>
      </c>
      <c r="BU374" s="38">
        <f t="shared" si="261"/>
        <v>5</v>
      </c>
      <c r="BV374" s="40">
        <f t="shared" si="262"/>
        <v>-10</v>
      </c>
      <c r="BW374" s="40">
        <f t="shared" si="263"/>
        <v>0</v>
      </c>
      <c r="BX374" s="40">
        <f t="shared" si="264"/>
        <v>-10</v>
      </c>
      <c r="BY374" s="38">
        <f t="shared" si="265"/>
        <v>-10</v>
      </c>
      <c r="BZ374" s="37"/>
      <c r="CA374" s="37"/>
      <c r="CB374" s="37"/>
      <c r="CC374" s="37"/>
      <c r="CD374" s="37"/>
      <c r="CE374" s="37"/>
      <c r="CF374" s="37"/>
      <c r="CG374" s="37"/>
      <c r="CH374" s="37">
        <f t="shared" si="266"/>
        <v>0</v>
      </c>
      <c r="CI374" s="38">
        <f t="shared" si="267"/>
        <v>0</v>
      </c>
      <c r="CJ374" s="38">
        <f t="shared" si="268"/>
        <v>16.3</v>
      </c>
      <c r="CR374" s="38">
        <f t="shared" si="269"/>
        <v>0.002483557399779358</v>
      </c>
      <c r="CS374" s="39">
        <f t="shared" si="270"/>
        <v>-10</v>
      </c>
    </row>
    <row r="375" spans="1:97" ht="12.75">
      <c r="A375" s="4" t="s">
        <v>301</v>
      </c>
      <c r="B375" s="4" t="s">
        <v>2</v>
      </c>
      <c r="C375" s="5" t="s">
        <v>455</v>
      </c>
      <c r="D375" s="4"/>
      <c r="E375" s="4" t="s">
        <v>8</v>
      </c>
      <c r="F375" s="4" t="s">
        <v>456</v>
      </c>
      <c r="G375">
        <v>6.3</v>
      </c>
      <c r="R375">
        <v>3.6</v>
      </c>
      <c r="S375">
        <v>12.7</v>
      </c>
      <c r="T375">
        <v>11.6</v>
      </c>
      <c r="U375">
        <v>8.4</v>
      </c>
      <c r="V375">
        <v>11.6</v>
      </c>
      <c r="W375">
        <v>13.9</v>
      </c>
      <c r="X375">
        <v>15</v>
      </c>
      <c r="Y375">
        <v>18.2</v>
      </c>
      <c r="Z375">
        <v>20.5</v>
      </c>
      <c r="AA375">
        <v>18.5</v>
      </c>
      <c r="AC375" s="38">
        <f t="shared" si="226"/>
        <v>10</v>
      </c>
      <c r="AD375" s="38">
        <f t="shared" si="227"/>
        <v>13.4</v>
      </c>
      <c r="AE375" s="38"/>
      <c r="AF375" s="38">
        <f t="shared" si="228"/>
        <v>5</v>
      </c>
      <c r="AG375" s="38">
        <f t="shared" si="229"/>
        <v>10</v>
      </c>
      <c r="AH375" s="38">
        <f t="shared" si="230"/>
        <v>5</v>
      </c>
      <c r="AI375" s="38">
        <f t="shared" si="231"/>
        <v>20</v>
      </c>
      <c r="AJ375" s="38"/>
      <c r="AK375" s="38">
        <f t="shared" si="232"/>
        <v>0</v>
      </c>
      <c r="AL375" s="38">
        <f t="shared" si="233"/>
        <v>1</v>
      </c>
      <c r="AM375" s="38">
        <f t="shared" si="234"/>
        <v>0</v>
      </c>
      <c r="AN375" s="38">
        <f t="shared" si="235"/>
        <v>1</v>
      </c>
      <c r="AO375" s="38"/>
      <c r="AP375" s="38">
        <f t="shared" si="236"/>
        <v>1</v>
      </c>
      <c r="AQ375" s="38">
        <f t="shared" si="237"/>
        <v>1</v>
      </c>
      <c r="AR375" s="38">
        <f t="shared" si="238"/>
        <v>0</v>
      </c>
      <c r="AS375" s="38">
        <f t="shared" si="239"/>
        <v>0</v>
      </c>
      <c r="AT375" s="38">
        <f t="shared" si="240"/>
        <v>0</v>
      </c>
      <c r="AU375" s="38"/>
      <c r="AV375" s="38">
        <f t="shared" si="241"/>
      </c>
      <c r="AW375" s="38">
        <f t="shared" si="242"/>
      </c>
      <c r="AX375" s="38">
        <f t="shared" si="243"/>
      </c>
      <c r="AY375" s="38">
        <f t="shared" si="244"/>
        <v>1</v>
      </c>
      <c r="AZ375" s="38">
        <f t="shared" si="245"/>
        <v>1</v>
      </c>
      <c r="BA375" s="38">
        <f t="shared" si="246"/>
        <v>1</v>
      </c>
      <c r="BB375" s="38">
        <f t="shared" si="247"/>
        <v>1</v>
      </c>
      <c r="BC375" s="38">
        <f t="shared" si="248"/>
        <v>0</v>
      </c>
      <c r="BD375" s="38">
        <f t="shared" si="249"/>
        <v>4</v>
      </c>
      <c r="BE375" s="38"/>
      <c r="BF375" s="38"/>
      <c r="BG375" s="39">
        <f t="shared" si="250"/>
        <v>1.4775757575757575</v>
      </c>
      <c r="BH375" s="39">
        <f t="shared" si="251"/>
        <v>0.7821629531374191</v>
      </c>
      <c r="BI375" s="39">
        <f t="shared" si="252"/>
        <v>0.8843997699781582</v>
      </c>
      <c r="BJ375" s="38"/>
      <c r="BK375" s="38"/>
      <c r="BL375" s="38"/>
      <c r="BM375" s="38">
        <f t="shared" si="253"/>
        <v>-20</v>
      </c>
      <c r="BN375" s="38">
        <f t="shared" si="254"/>
        <v>20</v>
      </c>
      <c r="BO375" s="38">
        <f t="shared" si="255"/>
        <v>1</v>
      </c>
      <c r="BP375" s="38">
        <f t="shared" si="256"/>
        <v>1</v>
      </c>
      <c r="BQ375" s="38">
        <f t="shared" si="257"/>
        <v>1</v>
      </c>
      <c r="BR375" s="38">
        <f t="shared" si="258"/>
        <v>0</v>
      </c>
      <c r="BS375" s="38">
        <f t="shared" si="259"/>
        <v>0</v>
      </c>
      <c r="BT375" s="38">
        <f t="shared" si="260"/>
        <v>0</v>
      </c>
      <c r="BU375" s="38">
        <f t="shared" si="261"/>
        <v>4</v>
      </c>
      <c r="BV375" s="40">
        <f t="shared" si="262"/>
        <v>0</v>
      </c>
      <c r="BW375" s="40">
        <f t="shared" si="263"/>
        <v>10</v>
      </c>
      <c r="BX375" s="40">
        <f t="shared" si="264"/>
        <v>25</v>
      </c>
      <c r="BY375" s="38">
        <f t="shared" si="265"/>
        <v>42</v>
      </c>
      <c r="BZ375" s="37"/>
      <c r="CA375" s="37"/>
      <c r="CB375" s="37"/>
      <c r="CC375" s="37"/>
      <c r="CD375" s="37" t="s">
        <v>620</v>
      </c>
      <c r="CE375" s="37"/>
      <c r="CF375" s="37"/>
      <c r="CG375" s="37"/>
      <c r="CH375" s="37">
        <f t="shared" si="266"/>
        <v>1</v>
      </c>
      <c r="CI375" s="38">
        <f t="shared" si="267"/>
        <v>1</v>
      </c>
      <c r="CJ375" s="38">
        <f t="shared" si="268"/>
        <v>19.5</v>
      </c>
      <c r="CR375" s="38">
        <f t="shared" si="269"/>
        <v>0.8843997699781582</v>
      </c>
      <c r="CS375" s="39">
        <f t="shared" si="270"/>
        <v>0</v>
      </c>
    </row>
    <row r="376" spans="1:97" ht="12.75">
      <c r="A376" s="4" t="s">
        <v>301</v>
      </c>
      <c r="B376" s="4" t="s">
        <v>2</v>
      </c>
      <c r="C376" s="5" t="s">
        <v>455</v>
      </c>
      <c r="D376" s="4"/>
      <c r="E376" s="4" t="s">
        <v>49</v>
      </c>
      <c r="F376" s="4"/>
      <c r="G376">
        <v>6.3</v>
      </c>
      <c r="H376">
        <v>13.6</v>
      </c>
      <c r="I376">
        <v>14.5</v>
      </c>
      <c r="J376">
        <v>14.1</v>
      </c>
      <c r="K376">
        <v>14.5</v>
      </c>
      <c r="L376">
        <v>11.2</v>
      </c>
      <c r="M376">
        <v>12.1</v>
      </c>
      <c r="N376">
        <v>12.8</v>
      </c>
      <c r="O376">
        <v>15.5</v>
      </c>
      <c r="P376">
        <v>18.3</v>
      </c>
      <c r="Q376">
        <v>15.7</v>
      </c>
      <c r="R376">
        <v>10.1</v>
      </c>
      <c r="S376">
        <v>14.1</v>
      </c>
      <c r="T376">
        <v>10.8</v>
      </c>
      <c r="U376">
        <v>14.4</v>
      </c>
      <c r="V376">
        <v>16.1</v>
      </c>
      <c r="W376">
        <v>8.8</v>
      </c>
      <c r="X376">
        <v>13.7</v>
      </c>
      <c r="Y376">
        <v>14.3</v>
      </c>
      <c r="Z376">
        <v>19.6</v>
      </c>
      <c r="AA376">
        <v>17.1</v>
      </c>
      <c r="AC376" s="38">
        <f t="shared" si="226"/>
        <v>0</v>
      </c>
      <c r="AD376" s="38">
        <f t="shared" si="227"/>
        <v>14.065000000000001</v>
      </c>
      <c r="AE376" s="38"/>
      <c r="AF376" s="38">
        <f t="shared" si="228"/>
        <v>0</v>
      </c>
      <c r="AG376" s="38">
        <f t="shared" si="229"/>
        <v>5</v>
      </c>
      <c r="AH376" s="38">
        <f t="shared" si="230"/>
        <v>0</v>
      </c>
      <c r="AI376" s="38">
        <f t="shared" si="231"/>
        <v>5</v>
      </c>
      <c r="AJ376" s="38"/>
      <c r="AK376" s="38">
        <f t="shared" si="232"/>
        <v>0</v>
      </c>
      <c r="AL376" s="38">
        <f t="shared" si="233"/>
        <v>0</v>
      </c>
      <c r="AM376" s="38">
        <f t="shared" si="234"/>
        <v>0</v>
      </c>
      <c r="AN376" s="38">
        <f t="shared" si="235"/>
        <v>0</v>
      </c>
      <c r="AO376" s="38"/>
      <c r="AP376" s="38">
        <f t="shared" si="236"/>
        <v>0</v>
      </c>
      <c r="AQ376" s="38">
        <f t="shared" si="237"/>
        <v>1</v>
      </c>
      <c r="AR376" s="38">
        <f t="shared" si="238"/>
        <v>0</v>
      </c>
      <c r="AS376" s="38">
        <f t="shared" si="239"/>
        <v>0</v>
      </c>
      <c r="AT376" s="38">
        <f t="shared" si="240"/>
        <v>0</v>
      </c>
      <c r="AU376" s="38"/>
      <c r="AV376" s="38">
        <f t="shared" si="241"/>
        <v>0</v>
      </c>
      <c r="AW376" s="38">
        <f t="shared" si="242"/>
        <v>1</v>
      </c>
      <c r="AX376" s="38">
        <f t="shared" si="243"/>
        <v>0</v>
      </c>
      <c r="AY376" s="38">
        <f t="shared" si="244"/>
        <v>0</v>
      </c>
      <c r="AZ376" s="38">
        <f t="shared" si="245"/>
        <v>1</v>
      </c>
      <c r="BA376" s="38">
        <f t="shared" si="246"/>
        <v>1</v>
      </c>
      <c r="BB376" s="38">
        <f t="shared" si="247"/>
        <v>1</v>
      </c>
      <c r="BC376" s="38">
        <f t="shared" si="248"/>
        <v>0</v>
      </c>
      <c r="BD376" s="38">
        <f t="shared" si="249"/>
        <v>4</v>
      </c>
      <c r="BE376" s="38"/>
      <c r="BF376" s="38"/>
      <c r="BG376" s="39">
        <f t="shared" si="250"/>
        <v>0.0939097744360903</v>
      </c>
      <c r="BH376" s="39">
        <f t="shared" si="251"/>
        <v>0.04333747455973814</v>
      </c>
      <c r="BI376" s="39">
        <f t="shared" si="252"/>
        <v>0.20817654661305662</v>
      </c>
      <c r="BJ376" s="38"/>
      <c r="BK376" s="38"/>
      <c r="BL376" s="38"/>
      <c r="BM376" s="38">
        <f t="shared" si="253"/>
        <v>0</v>
      </c>
      <c r="BN376" s="38">
        <f t="shared" si="254"/>
        <v>5</v>
      </c>
      <c r="BO376" s="38">
        <f t="shared" si="255"/>
        <v>0</v>
      </c>
      <c r="BP376" s="38">
        <f t="shared" si="256"/>
        <v>0</v>
      </c>
      <c r="BQ376" s="38">
        <f t="shared" si="257"/>
        <v>1</v>
      </c>
      <c r="BR376" s="38">
        <f t="shared" si="258"/>
        <v>0</v>
      </c>
      <c r="BS376" s="38">
        <f t="shared" si="259"/>
        <v>0</v>
      </c>
      <c r="BT376" s="38">
        <f t="shared" si="260"/>
        <v>0</v>
      </c>
      <c r="BU376" s="38">
        <f t="shared" si="261"/>
        <v>4</v>
      </c>
      <c r="BV376" s="40">
        <f t="shared" si="262"/>
        <v>-1</v>
      </c>
      <c r="BW376" s="40">
        <f t="shared" si="263"/>
        <v>0</v>
      </c>
      <c r="BX376" s="40">
        <f t="shared" si="264"/>
        <v>0</v>
      </c>
      <c r="BY376" s="38">
        <f t="shared" si="265"/>
        <v>9</v>
      </c>
      <c r="BZ376" s="37"/>
      <c r="CA376" s="37"/>
      <c r="CB376" s="37"/>
      <c r="CC376" s="37"/>
      <c r="CD376" s="37"/>
      <c r="CE376" s="37"/>
      <c r="CF376" s="37"/>
      <c r="CG376" s="37"/>
      <c r="CH376" s="37">
        <f t="shared" si="266"/>
        <v>1</v>
      </c>
      <c r="CI376" s="38">
        <f t="shared" si="267"/>
        <v>0</v>
      </c>
      <c r="CJ376" s="38">
        <f t="shared" si="268"/>
        <v>18.35</v>
      </c>
      <c r="CR376" s="38">
        <f t="shared" si="269"/>
        <v>0.30698270147425394</v>
      </c>
      <c r="CS376" s="39">
        <f t="shared" si="270"/>
        <v>-10</v>
      </c>
    </row>
    <row r="377" spans="1:97" ht="12.75">
      <c r="A377" s="4" t="s">
        <v>301</v>
      </c>
      <c r="B377" s="4" t="s">
        <v>2</v>
      </c>
      <c r="C377" s="5" t="s">
        <v>454</v>
      </c>
      <c r="D377" s="4"/>
      <c r="E377" s="4" t="s">
        <v>8</v>
      </c>
      <c r="F377" s="4" t="s">
        <v>457</v>
      </c>
      <c r="G377">
        <v>6.3</v>
      </c>
      <c r="R377">
        <v>3.6</v>
      </c>
      <c r="S377">
        <v>13.1</v>
      </c>
      <c r="T377">
        <v>9.5</v>
      </c>
      <c r="U377">
        <v>9.7</v>
      </c>
      <c r="V377">
        <v>12</v>
      </c>
      <c r="W377">
        <v>13.3</v>
      </c>
      <c r="X377">
        <v>15.7</v>
      </c>
      <c r="Y377">
        <v>18.6</v>
      </c>
      <c r="Z377">
        <v>20.8</v>
      </c>
      <c r="AA377">
        <v>16.8</v>
      </c>
      <c r="AC377" s="38">
        <f t="shared" si="226"/>
        <v>10</v>
      </c>
      <c r="AD377" s="38">
        <f t="shared" si="227"/>
        <v>13.309999999999999</v>
      </c>
      <c r="AE377" s="38"/>
      <c r="AF377" s="38">
        <f t="shared" si="228"/>
        <v>5</v>
      </c>
      <c r="AG377" s="38">
        <f t="shared" si="229"/>
        <v>10</v>
      </c>
      <c r="AH377" s="38">
        <f t="shared" si="230"/>
        <v>0</v>
      </c>
      <c r="AI377" s="38">
        <f t="shared" si="231"/>
        <v>15</v>
      </c>
      <c r="AJ377" s="38"/>
      <c r="AK377" s="38">
        <f t="shared" si="232"/>
        <v>0</v>
      </c>
      <c r="AL377" s="38">
        <f t="shared" si="233"/>
        <v>1</v>
      </c>
      <c r="AM377" s="38">
        <f t="shared" si="234"/>
        <v>0</v>
      </c>
      <c r="AN377" s="38">
        <f t="shared" si="235"/>
        <v>1</v>
      </c>
      <c r="AO377" s="38"/>
      <c r="AP377" s="38">
        <f t="shared" si="236"/>
        <v>0</v>
      </c>
      <c r="AQ377" s="38">
        <f t="shared" si="237"/>
        <v>1</v>
      </c>
      <c r="AR377" s="38">
        <f t="shared" si="238"/>
        <v>0</v>
      </c>
      <c r="AS377" s="38">
        <f t="shared" si="239"/>
        <v>0</v>
      </c>
      <c r="AT377" s="38">
        <f t="shared" si="240"/>
        <v>0</v>
      </c>
      <c r="AU377" s="38"/>
      <c r="AV377" s="38">
        <f t="shared" si="241"/>
      </c>
      <c r="AW377" s="38">
        <f t="shared" si="242"/>
      </c>
      <c r="AX377" s="38">
        <f t="shared" si="243"/>
      </c>
      <c r="AY377" s="38">
        <f t="shared" si="244"/>
        <v>1</v>
      </c>
      <c r="AZ377" s="38">
        <f t="shared" si="245"/>
        <v>1</v>
      </c>
      <c r="BA377" s="38">
        <f t="shared" si="246"/>
        <v>1</v>
      </c>
      <c r="BB377" s="38">
        <f t="shared" si="247"/>
        <v>0</v>
      </c>
      <c r="BC377" s="38">
        <f t="shared" si="248"/>
        <v>0</v>
      </c>
      <c r="BD377" s="38">
        <f t="shared" si="249"/>
        <v>3</v>
      </c>
      <c r="BE377" s="38"/>
      <c r="BF377" s="38"/>
      <c r="BG377" s="39">
        <f t="shared" si="250"/>
        <v>1.4393939393939397</v>
      </c>
      <c r="BH377" s="39">
        <f t="shared" si="251"/>
        <v>0.7577638341395774</v>
      </c>
      <c r="BI377" s="39">
        <f t="shared" si="252"/>
        <v>0.8704963148340017</v>
      </c>
      <c r="BJ377" s="38"/>
      <c r="BK377" s="38"/>
      <c r="BL377" s="38"/>
      <c r="BM377" s="38">
        <f t="shared" si="253"/>
        <v>-20</v>
      </c>
      <c r="BN377" s="38">
        <f t="shared" si="254"/>
        <v>15</v>
      </c>
      <c r="BO377" s="38">
        <f t="shared" si="255"/>
        <v>1</v>
      </c>
      <c r="BP377" s="38">
        <f t="shared" si="256"/>
        <v>0</v>
      </c>
      <c r="BQ377" s="38">
        <f t="shared" si="257"/>
        <v>1</v>
      </c>
      <c r="BR377" s="38">
        <f t="shared" si="258"/>
        <v>0</v>
      </c>
      <c r="BS377" s="38">
        <f t="shared" si="259"/>
        <v>0</v>
      </c>
      <c r="BT377" s="38">
        <f t="shared" si="260"/>
        <v>0</v>
      </c>
      <c r="BU377" s="38">
        <f t="shared" si="261"/>
        <v>3</v>
      </c>
      <c r="BV377" s="40">
        <f t="shared" si="262"/>
        <v>0</v>
      </c>
      <c r="BW377" s="40">
        <f t="shared" si="263"/>
        <v>10</v>
      </c>
      <c r="BX377" s="40">
        <f t="shared" si="264"/>
        <v>25</v>
      </c>
      <c r="BY377" s="38">
        <f t="shared" si="265"/>
        <v>35</v>
      </c>
      <c r="BZ377" s="37"/>
      <c r="CA377" s="37"/>
      <c r="CB377" s="37"/>
      <c r="CC377" s="37"/>
      <c r="CD377" s="37"/>
      <c r="CE377" s="37"/>
      <c r="CF377" s="37"/>
      <c r="CG377" s="37"/>
      <c r="CH377" s="37">
        <f t="shared" si="266"/>
        <v>1</v>
      </c>
      <c r="CI377" s="38">
        <f t="shared" si="267"/>
        <v>1</v>
      </c>
      <c r="CJ377" s="38">
        <f t="shared" si="268"/>
        <v>18.8</v>
      </c>
      <c r="CR377" s="38">
        <f t="shared" si="269"/>
        <v>0.8704963148340017</v>
      </c>
      <c r="CS377" s="39">
        <f t="shared" si="270"/>
        <v>0</v>
      </c>
    </row>
    <row r="378" spans="1:97" ht="12.75">
      <c r="A378" s="4" t="s">
        <v>301</v>
      </c>
      <c r="B378" s="4" t="s">
        <v>2</v>
      </c>
      <c r="C378" s="5" t="s">
        <v>454</v>
      </c>
      <c r="D378" s="4"/>
      <c r="E378" s="4" t="s">
        <v>49</v>
      </c>
      <c r="F378" s="4"/>
      <c r="G378">
        <v>6.3</v>
      </c>
      <c r="H378">
        <v>14.7</v>
      </c>
      <c r="I378">
        <v>14.6</v>
      </c>
      <c r="J378">
        <v>14.4</v>
      </c>
      <c r="K378">
        <v>14.9</v>
      </c>
      <c r="L378">
        <v>11.5</v>
      </c>
      <c r="M378">
        <v>12.5</v>
      </c>
      <c r="N378">
        <v>14.5</v>
      </c>
      <c r="O378">
        <v>16</v>
      </c>
      <c r="P378">
        <v>17.7</v>
      </c>
      <c r="Q378">
        <v>15.3</v>
      </c>
      <c r="R378">
        <v>11.4</v>
      </c>
      <c r="S378">
        <v>14.8</v>
      </c>
      <c r="T378">
        <v>10.7</v>
      </c>
      <c r="U378">
        <v>13.3</v>
      </c>
      <c r="V378">
        <v>13.9</v>
      </c>
      <c r="W378">
        <v>6.7</v>
      </c>
      <c r="X378">
        <v>14.9</v>
      </c>
      <c r="Y378">
        <v>13.9</v>
      </c>
      <c r="Z378">
        <v>19.8</v>
      </c>
      <c r="AA378">
        <v>14.4</v>
      </c>
      <c r="AC378" s="38">
        <f t="shared" si="226"/>
        <v>0</v>
      </c>
      <c r="AD378" s="38">
        <f t="shared" si="227"/>
        <v>13.995</v>
      </c>
      <c r="AE378" s="38"/>
      <c r="AF378" s="38">
        <f t="shared" si="228"/>
        <v>0</v>
      </c>
      <c r="AG378" s="38">
        <f t="shared" si="229"/>
        <v>10</v>
      </c>
      <c r="AH378" s="38">
        <f t="shared" si="230"/>
        <v>0</v>
      </c>
      <c r="AI378" s="38">
        <f t="shared" si="231"/>
        <v>10</v>
      </c>
      <c r="AJ378" s="38"/>
      <c r="AK378" s="38">
        <f t="shared" si="232"/>
        <v>0</v>
      </c>
      <c r="AL378" s="38">
        <f t="shared" si="233"/>
        <v>0</v>
      </c>
      <c r="AM378" s="38">
        <f t="shared" si="234"/>
        <v>0</v>
      </c>
      <c r="AN378" s="38">
        <f t="shared" si="235"/>
        <v>0</v>
      </c>
      <c r="AO378" s="38"/>
      <c r="AP378" s="38">
        <f t="shared" si="236"/>
        <v>0</v>
      </c>
      <c r="AQ378" s="38">
        <f t="shared" si="237"/>
        <v>0</v>
      </c>
      <c r="AR378" s="38">
        <f t="shared" si="238"/>
        <v>0</v>
      </c>
      <c r="AS378" s="38">
        <f t="shared" si="239"/>
        <v>0</v>
      </c>
      <c r="AT378" s="38">
        <f t="shared" si="240"/>
        <v>0</v>
      </c>
      <c r="AU378" s="38"/>
      <c r="AV378" s="38">
        <f t="shared" si="241"/>
        <v>0</v>
      </c>
      <c r="AW378" s="38">
        <f t="shared" si="242"/>
        <v>1</v>
      </c>
      <c r="AX378" s="38">
        <f t="shared" si="243"/>
        <v>0</v>
      </c>
      <c r="AY378" s="38">
        <f t="shared" si="244"/>
        <v>0</v>
      </c>
      <c r="AZ378" s="38">
        <f t="shared" si="245"/>
        <v>1</v>
      </c>
      <c r="BA378" s="38">
        <f t="shared" si="246"/>
        <v>1</v>
      </c>
      <c r="BB378" s="38">
        <f t="shared" si="247"/>
        <v>1</v>
      </c>
      <c r="BC378" s="38">
        <f t="shared" si="248"/>
        <v>0</v>
      </c>
      <c r="BD378" s="38">
        <f t="shared" si="249"/>
        <v>4</v>
      </c>
      <c r="BE378" s="38"/>
      <c r="BF378" s="38"/>
      <c r="BG378" s="39">
        <f t="shared" si="250"/>
        <v>-0.009398496240601462</v>
      </c>
      <c r="BH378" s="39">
        <f t="shared" si="251"/>
        <v>0.00042986327431683867</v>
      </c>
      <c r="BI378" s="39">
        <f t="shared" si="252"/>
        <v>-0.020733144342256402</v>
      </c>
      <c r="BJ378" s="38"/>
      <c r="BK378" s="38"/>
      <c r="BL378" s="38"/>
      <c r="BM378" s="38">
        <f t="shared" si="253"/>
        <v>0</v>
      </c>
      <c r="BN378" s="38">
        <f t="shared" si="254"/>
        <v>10</v>
      </c>
      <c r="BO378" s="38">
        <f t="shared" si="255"/>
        <v>0</v>
      </c>
      <c r="BP378" s="38">
        <f t="shared" si="256"/>
        <v>0</v>
      </c>
      <c r="BQ378" s="38">
        <f t="shared" si="257"/>
        <v>0</v>
      </c>
      <c r="BR378" s="38">
        <f t="shared" si="258"/>
        <v>0</v>
      </c>
      <c r="BS378" s="38">
        <f t="shared" si="259"/>
        <v>0</v>
      </c>
      <c r="BT378" s="38">
        <f t="shared" si="260"/>
        <v>0</v>
      </c>
      <c r="BU378" s="38">
        <f t="shared" si="261"/>
        <v>4</v>
      </c>
      <c r="BV378" s="40">
        <f t="shared" si="262"/>
        <v>-10</v>
      </c>
      <c r="BW378" s="40">
        <f t="shared" si="263"/>
        <v>0</v>
      </c>
      <c r="BX378" s="40">
        <f t="shared" si="264"/>
        <v>-10</v>
      </c>
      <c r="BY378" s="38">
        <f t="shared" si="265"/>
        <v>-6</v>
      </c>
      <c r="BZ378" s="37"/>
      <c r="CA378" s="37"/>
      <c r="CB378" s="37"/>
      <c r="CC378" s="37"/>
      <c r="CD378" s="37"/>
      <c r="CE378" s="37"/>
      <c r="CF378" s="37"/>
      <c r="CG378" s="37"/>
      <c r="CH378" s="37">
        <f t="shared" si="266"/>
        <v>1</v>
      </c>
      <c r="CI378" s="38">
        <f t="shared" si="267"/>
        <v>0</v>
      </c>
      <c r="CJ378" s="38">
        <f t="shared" si="268"/>
        <v>17.1</v>
      </c>
      <c r="CR378" s="38">
        <f t="shared" si="269"/>
        <v>0.09239945567526998</v>
      </c>
      <c r="CS378" s="39">
        <f t="shared" si="270"/>
        <v>-10</v>
      </c>
    </row>
    <row r="379" spans="1:97" ht="12.75">
      <c r="A379" s="4" t="s">
        <v>301</v>
      </c>
      <c r="B379" s="4" t="s">
        <v>2</v>
      </c>
      <c r="C379" s="5" t="s">
        <v>459</v>
      </c>
      <c r="D379" s="4"/>
      <c r="E379" s="4" t="s">
        <v>8</v>
      </c>
      <c r="F379" s="4" t="s">
        <v>458</v>
      </c>
      <c r="G379">
        <v>6.3</v>
      </c>
      <c r="R379">
        <v>8.8</v>
      </c>
      <c r="S379">
        <v>10.6</v>
      </c>
      <c r="T379">
        <v>10.1</v>
      </c>
      <c r="U379">
        <v>13.5</v>
      </c>
      <c r="V379">
        <v>13.4</v>
      </c>
      <c r="W379">
        <v>15.3</v>
      </c>
      <c r="X379">
        <v>15.9</v>
      </c>
      <c r="Y379">
        <v>15.1</v>
      </c>
      <c r="Z379">
        <v>20.3</v>
      </c>
      <c r="AA379">
        <v>18.2</v>
      </c>
      <c r="AC379" s="38">
        <f t="shared" si="226"/>
        <v>10</v>
      </c>
      <c r="AD379" s="38">
        <f t="shared" si="227"/>
        <v>14.12</v>
      </c>
      <c r="AE379" s="38"/>
      <c r="AF379" s="38">
        <f t="shared" si="228"/>
        <v>0</v>
      </c>
      <c r="AG379" s="38">
        <f t="shared" si="229"/>
        <v>10</v>
      </c>
      <c r="AH379" s="38">
        <f t="shared" si="230"/>
        <v>5</v>
      </c>
      <c r="AI379" s="38">
        <f t="shared" si="231"/>
        <v>15</v>
      </c>
      <c r="AJ379" s="38"/>
      <c r="AK379" s="38">
        <f t="shared" si="232"/>
        <v>0</v>
      </c>
      <c r="AL379" s="38">
        <f t="shared" si="233"/>
        <v>0</v>
      </c>
      <c r="AM379" s="38">
        <f t="shared" si="234"/>
        <v>0</v>
      </c>
      <c r="AN379" s="38">
        <f t="shared" si="235"/>
        <v>0</v>
      </c>
      <c r="AO379" s="38"/>
      <c r="AP379" s="38">
        <f t="shared" si="236"/>
        <v>0</v>
      </c>
      <c r="AQ379" s="38">
        <f t="shared" si="237"/>
        <v>1</v>
      </c>
      <c r="AR379" s="38">
        <f t="shared" si="238"/>
        <v>0</v>
      </c>
      <c r="AS379" s="38">
        <f t="shared" si="239"/>
        <v>0</v>
      </c>
      <c r="AT379" s="38">
        <f t="shared" si="240"/>
        <v>0</v>
      </c>
      <c r="AU379" s="38"/>
      <c r="AV379" s="38">
        <f t="shared" si="241"/>
      </c>
      <c r="AW379" s="38">
        <f t="shared" si="242"/>
      </c>
      <c r="AX379" s="38">
        <f t="shared" si="243"/>
      </c>
      <c r="AY379" s="38">
        <f t="shared" si="244"/>
        <v>1</v>
      </c>
      <c r="AZ379" s="38">
        <f t="shared" si="245"/>
        <v>1</v>
      </c>
      <c r="BA379" s="38">
        <f t="shared" si="246"/>
        <v>1</v>
      </c>
      <c r="BB379" s="38">
        <f t="shared" si="247"/>
        <v>1</v>
      </c>
      <c r="BC379" s="38">
        <f t="shared" si="248"/>
        <v>0</v>
      </c>
      <c r="BD379" s="38">
        <f t="shared" si="249"/>
        <v>4</v>
      </c>
      <c r="BE379" s="38"/>
      <c r="BF379" s="38"/>
      <c r="BG379" s="39">
        <f t="shared" si="250"/>
        <v>1.1309090909090909</v>
      </c>
      <c r="BH379" s="39">
        <f t="shared" si="251"/>
        <v>0.8933067339041126</v>
      </c>
      <c r="BI379" s="39">
        <f t="shared" si="252"/>
        <v>0.945149053802686</v>
      </c>
      <c r="BJ379" s="38"/>
      <c r="BK379" s="38"/>
      <c r="BL379" s="38"/>
      <c r="BM379" s="38">
        <f t="shared" si="253"/>
        <v>-20</v>
      </c>
      <c r="BN379" s="38">
        <f t="shared" si="254"/>
        <v>15</v>
      </c>
      <c r="BO379" s="38">
        <f t="shared" si="255"/>
        <v>0</v>
      </c>
      <c r="BP379" s="38">
        <f t="shared" si="256"/>
        <v>0</v>
      </c>
      <c r="BQ379" s="38">
        <f t="shared" si="257"/>
        <v>1</v>
      </c>
      <c r="BR379" s="38">
        <f t="shared" si="258"/>
        <v>0</v>
      </c>
      <c r="BS379" s="38">
        <f t="shared" si="259"/>
        <v>0</v>
      </c>
      <c r="BT379" s="38">
        <f t="shared" si="260"/>
        <v>0</v>
      </c>
      <c r="BU379" s="38">
        <f t="shared" si="261"/>
        <v>4</v>
      </c>
      <c r="BV379" s="40">
        <f t="shared" si="262"/>
        <v>0</v>
      </c>
      <c r="BW379" s="40">
        <f t="shared" si="263"/>
        <v>15</v>
      </c>
      <c r="BX379" s="40">
        <f t="shared" si="264"/>
        <v>30</v>
      </c>
      <c r="BY379" s="38">
        <f t="shared" si="265"/>
        <v>45</v>
      </c>
      <c r="BZ379" s="37"/>
      <c r="CA379" s="37"/>
      <c r="CB379" s="37"/>
      <c r="CC379" s="37"/>
      <c r="CD379" s="37" t="s">
        <v>620</v>
      </c>
      <c r="CE379" s="37"/>
      <c r="CF379" s="37"/>
      <c r="CG379" s="37"/>
      <c r="CH379" s="37">
        <f t="shared" si="266"/>
        <v>1</v>
      </c>
      <c r="CI379" s="38">
        <f t="shared" si="267"/>
        <v>1</v>
      </c>
      <c r="CJ379" s="38">
        <f t="shared" si="268"/>
        <v>19.25</v>
      </c>
      <c r="CR379" s="38">
        <f t="shared" si="269"/>
        <v>0.945149053802686</v>
      </c>
      <c r="CS379" s="39">
        <f t="shared" si="270"/>
        <v>0</v>
      </c>
    </row>
    <row r="380" spans="1:97" ht="12.75">
      <c r="A380" s="4" t="s">
        <v>301</v>
      </c>
      <c r="B380" s="4" t="s">
        <v>2</v>
      </c>
      <c r="C380" s="5" t="s">
        <v>459</v>
      </c>
      <c r="D380" s="4"/>
      <c r="E380" s="4" t="s">
        <v>49</v>
      </c>
      <c r="F380" s="4"/>
      <c r="G380">
        <v>6.3</v>
      </c>
      <c r="H380">
        <v>14.3</v>
      </c>
      <c r="I380">
        <v>16.4</v>
      </c>
      <c r="J380">
        <v>14.6</v>
      </c>
      <c r="K380">
        <v>9.6</v>
      </c>
      <c r="L380">
        <v>13</v>
      </c>
      <c r="M380">
        <v>16.8</v>
      </c>
      <c r="N380">
        <v>15.7</v>
      </c>
      <c r="O380">
        <v>14.9</v>
      </c>
      <c r="P380">
        <v>15.4</v>
      </c>
      <c r="Q380">
        <v>9.3</v>
      </c>
      <c r="R380">
        <v>10.2</v>
      </c>
      <c r="S380">
        <v>13.8</v>
      </c>
      <c r="T380">
        <v>12.4</v>
      </c>
      <c r="U380">
        <v>12.9</v>
      </c>
      <c r="V380">
        <v>17.1</v>
      </c>
      <c r="W380">
        <v>7.3</v>
      </c>
      <c r="X380">
        <v>11.9</v>
      </c>
      <c r="Y380">
        <v>14.1</v>
      </c>
      <c r="Z380">
        <v>17.8</v>
      </c>
      <c r="AA380">
        <v>14.5</v>
      </c>
      <c r="AC380" s="38">
        <f t="shared" si="226"/>
        <v>0</v>
      </c>
      <c r="AD380" s="38">
        <f t="shared" si="227"/>
        <v>13.600000000000003</v>
      </c>
      <c r="AE380" s="38"/>
      <c r="AF380" s="38">
        <f t="shared" si="228"/>
        <v>0</v>
      </c>
      <c r="AG380" s="38">
        <f t="shared" si="229"/>
        <v>5</v>
      </c>
      <c r="AH380" s="38">
        <f t="shared" si="230"/>
        <v>0</v>
      </c>
      <c r="AI380" s="38">
        <f t="shared" si="231"/>
        <v>5</v>
      </c>
      <c r="AJ380" s="38"/>
      <c r="AK380" s="38">
        <f t="shared" si="232"/>
        <v>0</v>
      </c>
      <c r="AL380" s="38">
        <f t="shared" si="233"/>
        <v>0</v>
      </c>
      <c r="AM380" s="38">
        <f t="shared" si="234"/>
        <v>0</v>
      </c>
      <c r="AN380" s="38">
        <f t="shared" si="235"/>
        <v>0</v>
      </c>
      <c r="AO380" s="38"/>
      <c r="AP380" s="38">
        <f t="shared" si="236"/>
        <v>0</v>
      </c>
      <c r="AQ380" s="38">
        <f t="shared" si="237"/>
        <v>0</v>
      </c>
      <c r="AR380" s="38">
        <f t="shared" si="238"/>
        <v>0</v>
      </c>
      <c r="AS380" s="38">
        <f t="shared" si="239"/>
        <v>0</v>
      </c>
      <c r="AT380" s="38">
        <f t="shared" si="240"/>
        <v>0</v>
      </c>
      <c r="AU380" s="38"/>
      <c r="AV380" s="38">
        <f t="shared" si="241"/>
        <v>1</v>
      </c>
      <c r="AW380" s="38">
        <f t="shared" si="242"/>
        <v>1</v>
      </c>
      <c r="AX380" s="38">
        <f t="shared" si="243"/>
        <v>0</v>
      </c>
      <c r="AY380" s="38">
        <f t="shared" si="244"/>
        <v>1</v>
      </c>
      <c r="AZ380" s="38">
        <f t="shared" si="245"/>
        <v>1</v>
      </c>
      <c r="BA380" s="38">
        <f t="shared" si="246"/>
        <v>1</v>
      </c>
      <c r="BB380" s="38">
        <f t="shared" si="247"/>
        <v>1</v>
      </c>
      <c r="BC380" s="38">
        <f t="shared" si="248"/>
        <v>0</v>
      </c>
      <c r="BD380" s="38">
        <f t="shared" si="249"/>
        <v>6</v>
      </c>
      <c r="BE380" s="38"/>
      <c r="BF380" s="38"/>
      <c r="BG380" s="39">
        <f t="shared" si="250"/>
        <v>-0.0345864661654135</v>
      </c>
      <c r="BH380" s="39">
        <f t="shared" si="251"/>
        <v>0.005274424624085065</v>
      </c>
      <c r="BI380" s="39">
        <f t="shared" si="252"/>
        <v>-0.07262523407249759</v>
      </c>
      <c r="BJ380" s="38"/>
      <c r="BK380" s="38"/>
      <c r="BL380" s="38"/>
      <c r="BM380" s="38">
        <f t="shared" si="253"/>
        <v>0</v>
      </c>
      <c r="BN380" s="38">
        <f t="shared" si="254"/>
        <v>5</v>
      </c>
      <c r="BO380" s="38">
        <f t="shared" si="255"/>
        <v>0</v>
      </c>
      <c r="BP380" s="38">
        <f t="shared" si="256"/>
        <v>0</v>
      </c>
      <c r="BQ380" s="38">
        <f t="shared" si="257"/>
        <v>0</v>
      </c>
      <c r="BR380" s="38">
        <f t="shared" si="258"/>
        <v>0</v>
      </c>
      <c r="BS380" s="38">
        <f t="shared" si="259"/>
        <v>0</v>
      </c>
      <c r="BT380" s="38">
        <f t="shared" si="260"/>
        <v>0</v>
      </c>
      <c r="BU380" s="38">
        <f t="shared" si="261"/>
        <v>6</v>
      </c>
      <c r="BV380" s="40">
        <f t="shared" si="262"/>
        <v>-10</v>
      </c>
      <c r="BW380" s="40">
        <f t="shared" si="263"/>
        <v>0</v>
      </c>
      <c r="BX380" s="40">
        <f t="shared" si="264"/>
        <v>-10</v>
      </c>
      <c r="BY380" s="38">
        <f t="shared" si="265"/>
        <v>-9</v>
      </c>
      <c r="BZ380" s="37"/>
      <c r="CA380" s="37"/>
      <c r="CB380" s="37"/>
      <c r="CC380" s="37"/>
      <c r="CD380" s="37"/>
      <c r="CE380" s="37"/>
      <c r="CF380" s="37"/>
      <c r="CG380" s="37"/>
      <c r="CH380" s="37">
        <f t="shared" si="266"/>
        <v>0</v>
      </c>
      <c r="CI380" s="38">
        <f t="shared" si="267"/>
        <v>0</v>
      </c>
      <c r="CJ380" s="38">
        <f t="shared" si="268"/>
        <v>16.15</v>
      </c>
      <c r="CR380" s="38">
        <f t="shared" si="269"/>
        <v>-0.04865742060655589</v>
      </c>
      <c r="CS380" s="39">
        <f t="shared" si="270"/>
        <v>-10</v>
      </c>
    </row>
    <row r="381" spans="1:97" ht="12.75">
      <c r="A381" s="4" t="s">
        <v>301</v>
      </c>
      <c r="B381" s="4" t="s">
        <v>3</v>
      </c>
      <c r="C381" s="4" t="s">
        <v>543</v>
      </c>
      <c r="D381" s="4" t="s">
        <v>571</v>
      </c>
      <c r="E381" s="4" t="s">
        <v>8</v>
      </c>
      <c r="F381" s="4"/>
      <c r="G381">
        <v>6.3</v>
      </c>
      <c r="Q381">
        <v>7.1</v>
      </c>
      <c r="R381">
        <v>15</v>
      </c>
      <c r="S381">
        <v>7.2</v>
      </c>
      <c r="T381">
        <v>10.3</v>
      </c>
      <c r="U381">
        <v>15</v>
      </c>
      <c r="V381">
        <v>13.7</v>
      </c>
      <c r="W381">
        <v>16.7</v>
      </c>
      <c r="X381">
        <v>15.7</v>
      </c>
      <c r="Y381">
        <v>13</v>
      </c>
      <c r="Z381">
        <v>14.1</v>
      </c>
      <c r="AA381">
        <v>14</v>
      </c>
      <c r="AC381" s="38">
        <f t="shared" si="226"/>
        <v>9</v>
      </c>
      <c r="AD381" s="38">
        <f t="shared" si="227"/>
        <v>12.890909090909092</v>
      </c>
      <c r="AE381" s="38"/>
      <c r="AF381" s="38">
        <f t="shared" si="228"/>
        <v>0</v>
      </c>
      <c r="AG381" s="38">
        <f t="shared" si="229"/>
        <v>0</v>
      </c>
      <c r="AH381" s="38">
        <f t="shared" si="230"/>
        <v>0</v>
      </c>
      <c r="AI381" s="38">
        <f t="shared" si="231"/>
        <v>0</v>
      </c>
      <c r="AJ381" s="38"/>
      <c r="AK381" s="38">
        <f t="shared" si="232"/>
        <v>0</v>
      </c>
      <c r="AL381" s="38">
        <f t="shared" si="233"/>
        <v>0</v>
      </c>
      <c r="AM381" s="38">
        <f t="shared" si="234"/>
        <v>0</v>
      </c>
      <c r="AN381" s="38">
        <f t="shared" si="235"/>
        <v>0</v>
      </c>
      <c r="AO381" s="38"/>
      <c r="AP381" s="38">
        <f t="shared" si="236"/>
        <v>0</v>
      </c>
      <c r="AQ381" s="38">
        <f t="shared" si="237"/>
        <v>0</v>
      </c>
      <c r="AR381" s="38">
        <f t="shared" si="238"/>
        <v>0</v>
      </c>
      <c r="AS381" s="38">
        <f t="shared" si="239"/>
        <v>0</v>
      </c>
      <c r="AT381" s="38">
        <f t="shared" si="240"/>
        <v>0</v>
      </c>
      <c r="AU381" s="38"/>
      <c r="AV381" s="38">
        <f t="shared" si="241"/>
      </c>
      <c r="AW381" s="38">
        <f t="shared" si="242"/>
      </c>
      <c r="AX381" s="38">
        <f t="shared" si="243"/>
        <v>1</v>
      </c>
      <c r="AY381" s="38">
        <f t="shared" si="244"/>
        <v>1</v>
      </c>
      <c r="AZ381" s="38">
        <f t="shared" si="245"/>
        <v>1</v>
      </c>
      <c r="BA381" s="38">
        <f t="shared" si="246"/>
        <v>0</v>
      </c>
      <c r="BB381" s="38">
        <f t="shared" si="247"/>
        <v>1</v>
      </c>
      <c r="BC381" s="38">
        <f t="shared" si="248"/>
        <v>0</v>
      </c>
      <c r="BD381" s="38">
        <f t="shared" si="249"/>
        <v>4</v>
      </c>
      <c r="BE381" s="38"/>
      <c r="BF381" s="38"/>
      <c r="BG381" s="39">
        <f t="shared" si="250"/>
        <v>0.5527272727272727</v>
      </c>
      <c r="BH381" s="39">
        <f t="shared" si="251"/>
        <v>0.3132267959124878</v>
      </c>
      <c r="BI381" s="39">
        <f t="shared" si="252"/>
        <v>0.5596666828680155</v>
      </c>
      <c r="BJ381" s="38"/>
      <c r="BK381" s="38"/>
      <c r="BL381" s="38"/>
      <c r="BM381" s="38">
        <f t="shared" si="253"/>
        <v>-18</v>
      </c>
      <c r="BN381" s="38">
        <f t="shared" si="254"/>
        <v>0</v>
      </c>
      <c r="BO381" s="38">
        <f t="shared" si="255"/>
        <v>0</v>
      </c>
      <c r="BP381" s="38">
        <f t="shared" si="256"/>
        <v>0</v>
      </c>
      <c r="BQ381" s="38">
        <f t="shared" si="257"/>
        <v>0</v>
      </c>
      <c r="BR381" s="38">
        <f t="shared" si="258"/>
        <v>0</v>
      </c>
      <c r="BS381" s="38">
        <f t="shared" si="259"/>
        <v>0</v>
      </c>
      <c r="BT381" s="38">
        <f t="shared" si="260"/>
        <v>0</v>
      </c>
      <c r="BU381" s="38">
        <f t="shared" si="261"/>
        <v>4</v>
      </c>
      <c r="BV381" s="40">
        <f t="shared" si="262"/>
        <v>0</v>
      </c>
      <c r="BW381" s="40">
        <f t="shared" si="263"/>
        <v>5</v>
      </c>
      <c r="BX381" s="40">
        <f t="shared" si="264"/>
        <v>10</v>
      </c>
      <c r="BY381" s="38">
        <f t="shared" si="265"/>
        <v>1</v>
      </c>
      <c r="BZ381" s="37"/>
      <c r="CA381" s="37"/>
      <c r="CB381" s="37"/>
      <c r="CC381" s="37"/>
      <c r="CD381" s="37"/>
      <c r="CE381" s="37"/>
      <c r="CF381" s="37"/>
      <c r="CG381" s="37"/>
      <c r="CH381" s="37">
        <f t="shared" si="266"/>
        <v>0</v>
      </c>
      <c r="CI381" s="38">
        <f t="shared" si="267"/>
        <v>0</v>
      </c>
      <c r="CJ381" s="38">
        <f t="shared" si="268"/>
        <v>14.05</v>
      </c>
      <c r="CR381" s="38">
        <f t="shared" si="269"/>
        <v>0.5596666828680155</v>
      </c>
      <c r="CS381" s="39">
        <f t="shared" si="270"/>
        <v>-10</v>
      </c>
    </row>
    <row r="382" spans="1:97" ht="12.75">
      <c r="A382" s="4" t="s">
        <v>301</v>
      </c>
      <c r="B382" s="4" t="s">
        <v>3</v>
      </c>
      <c r="C382" s="4" t="s">
        <v>543</v>
      </c>
      <c r="D382" s="4" t="s">
        <v>571</v>
      </c>
      <c r="E382" s="4" t="s">
        <v>49</v>
      </c>
      <c r="F382" s="4"/>
      <c r="G382">
        <v>6.3</v>
      </c>
      <c r="H382">
        <v>12.4</v>
      </c>
      <c r="I382">
        <v>18.3</v>
      </c>
      <c r="J382">
        <v>17.4</v>
      </c>
      <c r="K382">
        <v>12.7</v>
      </c>
      <c r="L382">
        <v>19.7</v>
      </c>
      <c r="M382">
        <v>12.3</v>
      </c>
      <c r="N382">
        <v>14.8</v>
      </c>
      <c r="O382">
        <v>16.6</v>
      </c>
      <c r="P382">
        <v>9</v>
      </c>
      <c r="Q382">
        <v>16</v>
      </c>
      <c r="R382">
        <v>14.4</v>
      </c>
      <c r="S382">
        <v>14.8</v>
      </c>
      <c r="T382">
        <v>13.4</v>
      </c>
      <c r="U382">
        <v>9.5</v>
      </c>
      <c r="V382">
        <v>11.1</v>
      </c>
      <c r="W382">
        <v>11.2</v>
      </c>
      <c r="X382">
        <v>14.3</v>
      </c>
      <c r="Y382">
        <v>12.5</v>
      </c>
      <c r="Z382">
        <v>13.5</v>
      </c>
      <c r="AA382">
        <v>12.9</v>
      </c>
      <c r="AC382" s="38">
        <f t="shared" si="226"/>
        <v>0</v>
      </c>
      <c r="AD382" s="38">
        <f t="shared" si="227"/>
        <v>13.839999999999998</v>
      </c>
      <c r="AE382" s="38"/>
      <c r="AF382" s="38">
        <f t="shared" si="228"/>
        <v>0</v>
      </c>
      <c r="AG382" s="38">
        <f t="shared" si="229"/>
        <v>0</v>
      </c>
      <c r="AH382" s="38">
        <f t="shared" si="230"/>
        <v>0</v>
      </c>
      <c r="AI382" s="38">
        <f t="shared" si="231"/>
        <v>0</v>
      </c>
      <c r="AJ382" s="38"/>
      <c r="AK382" s="38">
        <f t="shared" si="232"/>
        <v>0</v>
      </c>
      <c r="AL382" s="38">
        <f t="shared" si="233"/>
        <v>0</v>
      </c>
      <c r="AM382" s="38">
        <f t="shared" si="234"/>
        <v>0</v>
      </c>
      <c r="AN382" s="38">
        <f t="shared" si="235"/>
        <v>0</v>
      </c>
      <c r="AO382" s="38"/>
      <c r="AP382" s="38">
        <f t="shared" si="236"/>
        <v>0</v>
      </c>
      <c r="AQ382" s="38">
        <f t="shared" si="237"/>
        <v>0</v>
      </c>
      <c r="AR382" s="38">
        <f t="shared" si="238"/>
        <v>0</v>
      </c>
      <c r="AS382" s="38">
        <f t="shared" si="239"/>
        <v>0</v>
      </c>
      <c r="AT382" s="38">
        <f t="shared" si="240"/>
        <v>0</v>
      </c>
      <c r="AU382" s="38"/>
      <c r="AV382" s="38">
        <f t="shared" si="241"/>
        <v>0</v>
      </c>
      <c r="AW382" s="38">
        <f t="shared" si="242"/>
        <v>0</v>
      </c>
      <c r="AX382" s="38">
        <f t="shared" si="243"/>
        <v>1</v>
      </c>
      <c r="AY382" s="38">
        <f t="shared" si="244"/>
        <v>0</v>
      </c>
      <c r="AZ382" s="38">
        <f t="shared" si="245"/>
        <v>1</v>
      </c>
      <c r="BA382" s="38">
        <f t="shared" si="246"/>
        <v>1</v>
      </c>
      <c r="BB382" s="38">
        <f t="shared" si="247"/>
        <v>1</v>
      </c>
      <c r="BC382" s="38">
        <f t="shared" si="248"/>
        <v>0</v>
      </c>
      <c r="BD382" s="38">
        <f t="shared" si="249"/>
        <v>4</v>
      </c>
      <c r="BE382" s="38"/>
      <c r="BF382" s="38"/>
      <c r="BG382" s="39">
        <f t="shared" si="250"/>
        <v>-0.20030075187969923</v>
      </c>
      <c r="BH382" s="39">
        <f t="shared" si="251"/>
        <v>0.18146244355072458</v>
      </c>
      <c r="BI382" s="39">
        <f t="shared" si="252"/>
        <v>-0.42598408837740004</v>
      </c>
      <c r="BJ382" s="38"/>
      <c r="BK382" s="38"/>
      <c r="BL382" s="38"/>
      <c r="BM382" s="38">
        <f t="shared" si="253"/>
        <v>0</v>
      </c>
      <c r="BN382" s="38">
        <f t="shared" si="254"/>
        <v>0</v>
      </c>
      <c r="BO382" s="38">
        <f t="shared" si="255"/>
        <v>0</v>
      </c>
      <c r="BP382" s="38">
        <f t="shared" si="256"/>
        <v>0</v>
      </c>
      <c r="BQ382" s="38">
        <f t="shared" si="257"/>
        <v>0</v>
      </c>
      <c r="BR382" s="38">
        <f t="shared" si="258"/>
        <v>0</v>
      </c>
      <c r="BS382" s="38">
        <f t="shared" si="259"/>
        <v>0</v>
      </c>
      <c r="BT382" s="38">
        <f t="shared" si="260"/>
        <v>0</v>
      </c>
      <c r="BU382" s="38">
        <f t="shared" si="261"/>
        <v>4</v>
      </c>
      <c r="BV382" s="40">
        <f t="shared" si="262"/>
        <v>-10</v>
      </c>
      <c r="BW382" s="40">
        <f t="shared" si="263"/>
        <v>0</v>
      </c>
      <c r="BX382" s="40">
        <f t="shared" si="264"/>
        <v>-10</v>
      </c>
      <c r="BY382" s="38">
        <f t="shared" si="265"/>
        <v>-16</v>
      </c>
      <c r="BZ382" s="37"/>
      <c r="CA382" s="37"/>
      <c r="CB382" s="37"/>
      <c r="CC382" s="37"/>
      <c r="CD382" s="37"/>
      <c r="CE382" s="37"/>
      <c r="CF382" s="37"/>
      <c r="CG382" s="37"/>
      <c r="CH382" s="37">
        <f t="shared" si="266"/>
        <v>0</v>
      </c>
      <c r="CI382" s="38">
        <f t="shared" si="267"/>
        <v>0</v>
      </c>
      <c r="CJ382" s="38">
        <f t="shared" si="268"/>
        <v>13.2</v>
      </c>
      <c r="CR382" s="38">
        <f t="shared" si="269"/>
        <v>-0.40888004263722794</v>
      </c>
      <c r="CS382" s="39">
        <f t="shared" si="270"/>
        <v>-10</v>
      </c>
    </row>
    <row r="383" spans="1:97" ht="12.75">
      <c r="A383" s="4" t="s">
        <v>301</v>
      </c>
      <c r="B383" s="4" t="s">
        <v>3</v>
      </c>
      <c r="C383" s="4" t="s">
        <v>544</v>
      </c>
      <c r="D383" s="4" t="s">
        <v>572</v>
      </c>
      <c r="E383" s="4" t="s">
        <v>8</v>
      </c>
      <c r="F383" s="4"/>
      <c r="G383">
        <v>6.3</v>
      </c>
      <c r="Q383">
        <v>7.1</v>
      </c>
      <c r="R383">
        <v>15.6</v>
      </c>
      <c r="S383">
        <v>9</v>
      </c>
      <c r="T383">
        <v>14</v>
      </c>
      <c r="U383">
        <v>11.9</v>
      </c>
      <c r="V383">
        <v>16.3</v>
      </c>
      <c r="W383">
        <v>15.2</v>
      </c>
      <c r="X383">
        <v>11.3</v>
      </c>
      <c r="Y383">
        <v>13.6</v>
      </c>
      <c r="Z383">
        <v>13.2</v>
      </c>
      <c r="AA383">
        <v>15.2</v>
      </c>
      <c r="AC383" s="38">
        <f t="shared" si="226"/>
        <v>9</v>
      </c>
      <c r="AD383" s="38">
        <f t="shared" si="227"/>
        <v>12.945454545454545</v>
      </c>
      <c r="AE383" s="38"/>
      <c r="AF383" s="38">
        <f t="shared" si="228"/>
        <v>0</v>
      </c>
      <c r="AG383" s="38">
        <f t="shared" si="229"/>
        <v>0</v>
      </c>
      <c r="AH383" s="38">
        <f t="shared" si="230"/>
        <v>0</v>
      </c>
      <c r="AI383" s="38">
        <f t="shared" si="231"/>
        <v>0</v>
      </c>
      <c r="AJ383" s="38"/>
      <c r="AK383" s="38">
        <f t="shared" si="232"/>
        <v>0</v>
      </c>
      <c r="AL383" s="38">
        <f t="shared" si="233"/>
        <v>0</v>
      </c>
      <c r="AM383" s="38">
        <f t="shared" si="234"/>
        <v>0</v>
      </c>
      <c r="AN383" s="38">
        <f t="shared" si="235"/>
        <v>0</v>
      </c>
      <c r="AO383" s="38"/>
      <c r="AP383" s="38">
        <f t="shared" si="236"/>
        <v>0</v>
      </c>
      <c r="AQ383" s="38">
        <f t="shared" si="237"/>
        <v>0</v>
      </c>
      <c r="AR383" s="38">
        <f t="shared" si="238"/>
        <v>0</v>
      </c>
      <c r="AS383" s="38">
        <f t="shared" si="239"/>
        <v>0</v>
      </c>
      <c r="AT383" s="38">
        <f t="shared" si="240"/>
        <v>0</v>
      </c>
      <c r="AU383" s="38"/>
      <c r="AV383" s="38">
        <f t="shared" si="241"/>
      </c>
      <c r="AW383" s="38">
        <f t="shared" si="242"/>
      </c>
      <c r="AX383" s="38">
        <f t="shared" si="243"/>
        <v>1</v>
      </c>
      <c r="AY383" s="38">
        <f t="shared" si="244"/>
        <v>1</v>
      </c>
      <c r="AZ383" s="38">
        <f t="shared" si="245"/>
        <v>0</v>
      </c>
      <c r="BA383" s="38">
        <f t="shared" si="246"/>
        <v>1</v>
      </c>
      <c r="BB383" s="38">
        <f t="shared" si="247"/>
        <v>1</v>
      </c>
      <c r="BC383" s="38">
        <f t="shared" si="248"/>
        <v>0</v>
      </c>
      <c r="BD383" s="38">
        <f t="shared" si="249"/>
        <v>4</v>
      </c>
      <c r="BE383" s="38"/>
      <c r="BF383" s="38"/>
      <c r="BG383" s="39">
        <f t="shared" si="250"/>
        <v>0.3872727272727272</v>
      </c>
      <c r="BH383" s="39">
        <f t="shared" si="251"/>
        <v>0.19732515657620042</v>
      </c>
      <c r="BI383" s="39">
        <f t="shared" si="252"/>
        <v>0.4442129630888775</v>
      </c>
      <c r="BJ383" s="38"/>
      <c r="BK383" s="38"/>
      <c r="BL383" s="38"/>
      <c r="BM383" s="38">
        <f t="shared" si="253"/>
        <v>-18</v>
      </c>
      <c r="BN383" s="38">
        <f t="shared" si="254"/>
        <v>0</v>
      </c>
      <c r="BO383" s="38">
        <f t="shared" si="255"/>
        <v>0</v>
      </c>
      <c r="BP383" s="38">
        <f t="shared" si="256"/>
        <v>0</v>
      </c>
      <c r="BQ383" s="38">
        <f t="shared" si="257"/>
        <v>0</v>
      </c>
      <c r="BR383" s="38">
        <f t="shared" si="258"/>
        <v>0</v>
      </c>
      <c r="BS383" s="38">
        <f t="shared" si="259"/>
        <v>0</v>
      </c>
      <c r="BT383" s="38">
        <f t="shared" si="260"/>
        <v>0</v>
      </c>
      <c r="BU383" s="38">
        <f t="shared" si="261"/>
        <v>4</v>
      </c>
      <c r="BV383" s="40">
        <f t="shared" si="262"/>
        <v>0</v>
      </c>
      <c r="BW383" s="40">
        <f t="shared" si="263"/>
        <v>0</v>
      </c>
      <c r="BX383" s="40">
        <f t="shared" si="264"/>
        <v>5</v>
      </c>
      <c r="BY383" s="38">
        <f t="shared" si="265"/>
        <v>-9</v>
      </c>
      <c r="BZ383" s="37"/>
      <c r="CA383" s="37"/>
      <c r="CB383" s="37"/>
      <c r="CC383" s="37"/>
      <c r="CD383" s="37"/>
      <c r="CE383" s="37"/>
      <c r="CF383" s="37"/>
      <c r="CG383" s="37"/>
      <c r="CH383" s="37">
        <f t="shared" si="266"/>
        <v>0</v>
      </c>
      <c r="CI383" s="38">
        <f t="shared" si="267"/>
        <v>0</v>
      </c>
      <c r="CJ383" s="38">
        <f t="shared" si="268"/>
        <v>14.2</v>
      </c>
      <c r="CR383" s="38">
        <f t="shared" si="269"/>
        <v>0.4442129630888775</v>
      </c>
      <c r="CS383" s="39">
        <f t="shared" si="270"/>
        <v>-10</v>
      </c>
    </row>
    <row r="384" spans="1:97" ht="12.75">
      <c r="A384" s="4" t="s">
        <v>301</v>
      </c>
      <c r="B384" s="4" t="s">
        <v>3</v>
      </c>
      <c r="C384" s="4" t="s">
        <v>544</v>
      </c>
      <c r="D384" s="4" t="s">
        <v>572</v>
      </c>
      <c r="E384" s="4" t="s">
        <v>49</v>
      </c>
      <c r="F384" s="4"/>
      <c r="G384">
        <v>6.3</v>
      </c>
      <c r="H384">
        <v>13.1</v>
      </c>
      <c r="I384">
        <v>17.5</v>
      </c>
      <c r="J384">
        <v>17.9</v>
      </c>
      <c r="K384">
        <v>14</v>
      </c>
      <c r="L384">
        <v>18.9</v>
      </c>
      <c r="M384">
        <v>14.7</v>
      </c>
      <c r="N384">
        <v>15</v>
      </c>
      <c r="O384">
        <v>14.9</v>
      </c>
      <c r="P384">
        <v>11</v>
      </c>
      <c r="Q384">
        <v>16.3</v>
      </c>
      <c r="R384">
        <v>15.7</v>
      </c>
      <c r="S384">
        <v>12.4</v>
      </c>
      <c r="T384">
        <v>14.2</v>
      </c>
      <c r="U384">
        <v>8.5</v>
      </c>
      <c r="V384">
        <v>11.7</v>
      </c>
      <c r="W384">
        <v>15</v>
      </c>
      <c r="X384">
        <v>13</v>
      </c>
      <c r="Y384">
        <v>10.8</v>
      </c>
      <c r="Z384">
        <v>12.7</v>
      </c>
      <c r="AA384">
        <v>11.8</v>
      </c>
      <c r="AC384" s="38">
        <f t="shared" si="226"/>
        <v>0</v>
      </c>
      <c r="AD384" s="38">
        <f t="shared" si="227"/>
        <v>13.955000000000002</v>
      </c>
      <c r="AE384" s="38"/>
      <c r="AF384" s="38">
        <f t="shared" si="228"/>
        <v>0</v>
      </c>
      <c r="AG384" s="38">
        <f t="shared" si="229"/>
        <v>0</v>
      </c>
      <c r="AH384" s="38">
        <f t="shared" si="230"/>
        <v>0</v>
      </c>
      <c r="AI384" s="38">
        <f t="shared" si="231"/>
        <v>0</v>
      </c>
      <c r="AJ384" s="38"/>
      <c r="AK384" s="38">
        <f t="shared" si="232"/>
        <v>0</v>
      </c>
      <c r="AL384" s="38">
        <f t="shared" si="233"/>
        <v>0</v>
      </c>
      <c r="AM384" s="38">
        <f t="shared" si="234"/>
        <v>0</v>
      </c>
      <c r="AN384" s="38">
        <f t="shared" si="235"/>
        <v>0</v>
      </c>
      <c r="AO384" s="38"/>
      <c r="AP384" s="38">
        <f t="shared" si="236"/>
        <v>0</v>
      </c>
      <c r="AQ384" s="38">
        <f t="shared" si="237"/>
        <v>0</v>
      </c>
      <c r="AR384" s="38">
        <f t="shared" si="238"/>
        <v>0</v>
      </c>
      <c r="AS384" s="38">
        <f t="shared" si="239"/>
        <v>0</v>
      </c>
      <c r="AT384" s="38">
        <f t="shared" si="240"/>
        <v>0</v>
      </c>
      <c r="AU384" s="38"/>
      <c r="AV384" s="38">
        <f t="shared" si="241"/>
        <v>1</v>
      </c>
      <c r="AW384" s="38">
        <f t="shared" si="242"/>
        <v>0</v>
      </c>
      <c r="AX384" s="38">
        <f t="shared" si="243"/>
        <v>1</v>
      </c>
      <c r="AY384" s="38">
        <f t="shared" si="244"/>
        <v>0</v>
      </c>
      <c r="AZ384" s="38">
        <f t="shared" si="245"/>
        <v>1</v>
      </c>
      <c r="BA384" s="38">
        <f t="shared" si="246"/>
        <v>0</v>
      </c>
      <c r="BB384" s="38">
        <f t="shared" si="247"/>
        <v>1</v>
      </c>
      <c r="BC384" s="38">
        <f t="shared" si="248"/>
        <v>0</v>
      </c>
      <c r="BD384" s="38">
        <f t="shared" si="249"/>
        <v>4</v>
      </c>
      <c r="BE384" s="38"/>
      <c r="BF384" s="38"/>
      <c r="BG384" s="39">
        <f t="shared" si="250"/>
        <v>-0.2564661654135338</v>
      </c>
      <c r="BH384" s="39">
        <f t="shared" si="251"/>
        <v>0.3400487797222115</v>
      </c>
      <c r="BI384" s="39">
        <f t="shared" si="252"/>
        <v>-0.5831370162510793</v>
      </c>
      <c r="BJ384" s="38"/>
      <c r="BK384" s="38"/>
      <c r="BL384" s="38"/>
      <c r="BM384" s="38">
        <f t="shared" si="253"/>
        <v>0</v>
      </c>
      <c r="BN384" s="38">
        <f t="shared" si="254"/>
        <v>0</v>
      </c>
      <c r="BO384" s="38">
        <f t="shared" si="255"/>
        <v>0</v>
      </c>
      <c r="BP384" s="38">
        <f t="shared" si="256"/>
        <v>0</v>
      </c>
      <c r="BQ384" s="38">
        <f t="shared" si="257"/>
        <v>0</v>
      </c>
      <c r="BR384" s="38">
        <f t="shared" si="258"/>
        <v>0</v>
      </c>
      <c r="BS384" s="38">
        <f t="shared" si="259"/>
        <v>0</v>
      </c>
      <c r="BT384" s="38">
        <f t="shared" si="260"/>
        <v>0</v>
      </c>
      <c r="BU384" s="38">
        <f t="shared" si="261"/>
        <v>4</v>
      </c>
      <c r="BV384" s="40">
        <f t="shared" si="262"/>
        <v>-10</v>
      </c>
      <c r="BW384" s="40">
        <f t="shared" si="263"/>
        <v>5</v>
      </c>
      <c r="BX384" s="40">
        <f t="shared" si="264"/>
        <v>-10</v>
      </c>
      <c r="BY384" s="38">
        <f t="shared" si="265"/>
        <v>-11</v>
      </c>
      <c r="BZ384" s="37"/>
      <c r="CA384" s="37"/>
      <c r="CB384" s="37"/>
      <c r="CC384" s="37"/>
      <c r="CD384" s="37"/>
      <c r="CE384" s="37"/>
      <c r="CF384" s="37"/>
      <c r="CG384" s="37"/>
      <c r="CH384" s="37">
        <f t="shared" si="266"/>
        <v>0</v>
      </c>
      <c r="CI384" s="38">
        <f t="shared" si="267"/>
        <v>0</v>
      </c>
      <c r="CJ384" s="38">
        <f t="shared" si="268"/>
        <v>12.25</v>
      </c>
      <c r="CR384" s="38">
        <f t="shared" si="269"/>
        <v>-0.5799004163785659</v>
      </c>
      <c r="CS384" s="39">
        <f t="shared" si="270"/>
        <v>-10</v>
      </c>
    </row>
    <row r="385" spans="1:97" ht="12.75">
      <c r="A385" s="4" t="s">
        <v>301</v>
      </c>
      <c r="B385" s="4" t="s">
        <v>2</v>
      </c>
      <c r="C385" s="5" t="s">
        <v>305</v>
      </c>
      <c r="D385" s="4"/>
      <c r="E385" s="4" t="s">
        <v>8</v>
      </c>
      <c r="F385" s="4" t="s">
        <v>306</v>
      </c>
      <c r="G385">
        <v>6.3</v>
      </c>
      <c r="O385">
        <v>12</v>
      </c>
      <c r="P385">
        <v>12.8</v>
      </c>
      <c r="Q385">
        <v>12.8</v>
      </c>
      <c r="R385">
        <v>11.2</v>
      </c>
      <c r="S385">
        <v>13.6</v>
      </c>
      <c r="T385">
        <v>13.7</v>
      </c>
      <c r="U385">
        <v>15.5</v>
      </c>
      <c r="V385">
        <v>16.1</v>
      </c>
      <c r="W385">
        <v>14.1</v>
      </c>
      <c r="X385">
        <v>15.6</v>
      </c>
      <c r="Y385">
        <v>21.2</v>
      </c>
      <c r="Z385">
        <v>24.1</v>
      </c>
      <c r="AA385">
        <v>20.3</v>
      </c>
      <c r="AC385" s="38">
        <f t="shared" si="226"/>
        <v>7</v>
      </c>
      <c r="AD385" s="38">
        <f t="shared" si="227"/>
        <v>15.615384615384613</v>
      </c>
      <c r="AE385" s="38"/>
      <c r="AF385" s="38">
        <f t="shared" si="228"/>
        <v>10</v>
      </c>
      <c r="AG385" s="38">
        <f t="shared" si="229"/>
        <v>15</v>
      </c>
      <c r="AH385" s="38">
        <f t="shared" si="230"/>
        <v>10</v>
      </c>
      <c r="AI385" s="38">
        <f t="shared" si="231"/>
        <v>35</v>
      </c>
      <c r="AJ385" s="38"/>
      <c r="AK385" s="38">
        <f t="shared" si="232"/>
        <v>0</v>
      </c>
      <c r="AL385" s="38">
        <f t="shared" si="233"/>
        <v>1</v>
      </c>
      <c r="AM385" s="38">
        <f t="shared" si="234"/>
        <v>0</v>
      </c>
      <c r="AN385" s="38">
        <f t="shared" si="235"/>
        <v>1</v>
      </c>
      <c r="AO385" s="38"/>
      <c r="AP385" s="38">
        <f t="shared" si="236"/>
        <v>1</v>
      </c>
      <c r="AQ385" s="38">
        <f t="shared" si="237"/>
        <v>1</v>
      </c>
      <c r="AR385" s="38">
        <f t="shared" si="238"/>
        <v>0</v>
      </c>
      <c r="AS385" s="38">
        <f t="shared" si="239"/>
        <v>0</v>
      </c>
      <c r="AT385" s="38">
        <f t="shared" si="240"/>
        <v>0</v>
      </c>
      <c r="AU385" s="38"/>
      <c r="AV385" s="38">
        <f t="shared" si="241"/>
      </c>
      <c r="AW385" s="38">
        <f t="shared" si="242"/>
      </c>
      <c r="AX385" s="38">
        <f t="shared" si="243"/>
        <v>1</v>
      </c>
      <c r="AY385" s="38">
        <f t="shared" si="244"/>
        <v>1</v>
      </c>
      <c r="AZ385" s="38">
        <f t="shared" si="245"/>
        <v>1</v>
      </c>
      <c r="BA385" s="38">
        <f t="shared" si="246"/>
        <v>1</v>
      </c>
      <c r="BB385" s="38">
        <f t="shared" si="247"/>
        <v>0</v>
      </c>
      <c r="BC385" s="38">
        <f t="shared" si="248"/>
        <v>0</v>
      </c>
      <c r="BD385" s="38">
        <f t="shared" si="249"/>
        <v>4</v>
      </c>
      <c r="BE385" s="38"/>
      <c r="BF385" s="38"/>
      <c r="BG385" s="39">
        <f t="shared" si="250"/>
        <v>0.85989010989011</v>
      </c>
      <c r="BH385" s="39">
        <f t="shared" si="251"/>
        <v>0.7321023545883566</v>
      </c>
      <c r="BI385" s="39">
        <f t="shared" si="252"/>
        <v>0.8556297999651231</v>
      </c>
      <c r="BJ385" s="38"/>
      <c r="BK385" s="38"/>
      <c r="BL385" s="38"/>
      <c r="BM385" s="38">
        <f t="shared" si="253"/>
        <v>-14</v>
      </c>
      <c r="BN385" s="38">
        <f t="shared" si="254"/>
        <v>35</v>
      </c>
      <c r="BO385" s="38">
        <f t="shared" si="255"/>
        <v>1</v>
      </c>
      <c r="BP385" s="38">
        <f t="shared" si="256"/>
        <v>1</v>
      </c>
      <c r="BQ385" s="38">
        <f t="shared" si="257"/>
        <v>1</v>
      </c>
      <c r="BR385" s="38">
        <f t="shared" si="258"/>
        <v>0</v>
      </c>
      <c r="BS385" s="38">
        <f t="shared" si="259"/>
        <v>0</v>
      </c>
      <c r="BT385" s="38">
        <f t="shared" si="260"/>
        <v>0</v>
      </c>
      <c r="BU385" s="38">
        <f t="shared" si="261"/>
        <v>4</v>
      </c>
      <c r="BV385" s="40">
        <f t="shared" si="262"/>
        <v>0</v>
      </c>
      <c r="BW385" s="40">
        <f t="shared" si="263"/>
        <v>10</v>
      </c>
      <c r="BX385" s="40">
        <f t="shared" si="264"/>
        <v>25</v>
      </c>
      <c r="BY385" s="38">
        <f t="shared" si="265"/>
        <v>63</v>
      </c>
      <c r="BZ385" s="37"/>
      <c r="CA385" s="37"/>
      <c r="CB385" s="37"/>
      <c r="CC385" s="37" t="s">
        <v>620</v>
      </c>
      <c r="CD385" s="37" t="s">
        <v>620</v>
      </c>
      <c r="CE385" s="37"/>
      <c r="CF385" s="37"/>
      <c r="CG385" s="37"/>
      <c r="CH385" s="37">
        <f t="shared" si="266"/>
        <v>1</v>
      </c>
      <c r="CI385" s="38">
        <f t="shared" si="267"/>
        <v>1</v>
      </c>
      <c r="CJ385" s="38">
        <f t="shared" si="268"/>
        <v>22.200000000000003</v>
      </c>
      <c r="CR385" s="38">
        <f t="shared" si="269"/>
        <v>0.8556297999651231</v>
      </c>
      <c r="CS385" s="39">
        <f t="shared" si="270"/>
        <v>0</v>
      </c>
    </row>
    <row r="386" spans="1:97" ht="12.75">
      <c r="A386" s="4" t="s">
        <v>301</v>
      </c>
      <c r="B386" s="4" t="s">
        <v>2</v>
      </c>
      <c r="C386" s="5" t="s">
        <v>305</v>
      </c>
      <c r="D386" s="4"/>
      <c r="E386" s="4" t="s">
        <v>49</v>
      </c>
      <c r="F386" s="4" t="s">
        <v>306</v>
      </c>
      <c r="G386">
        <v>6.3</v>
      </c>
      <c r="H386">
        <v>15.5</v>
      </c>
      <c r="I386">
        <v>13</v>
      </c>
      <c r="J386">
        <v>13</v>
      </c>
      <c r="K386">
        <v>14.1</v>
      </c>
      <c r="L386">
        <v>16.8</v>
      </c>
      <c r="M386">
        <v>10.5</v>
      </c>
      <c r="N386">
        <v>10.6</v>
      </c>
      <c r="O386">
        <v>11.8</v>
      </c>
      <c r="P386">
        <v>9.6</v>
      </c>
      <c r="Q386">
        <v>10.9</v>
      </c>
      <c r="R386">
        <v>10.3</v>
      </c>
      <c r="S386">
        <v>13.2</v>
      </c>
      <c r="T386">
        <v>13.4</v>
      </c>
      <c r="U386">
        <v>12.1</v>
      </c>
      <c r="V386">
        <v>12.3</v>
      </c>
      <c r="W386">
        <v>10.4</v>
      </c>
      <c r="X386">
        <v>17.2</v>
      </c>
      <c r="Y386">
        <v>17.3</v>
      </c>
      <c r="Z386">
        <v>18.7</v>
      </c>
      <c r="AA386">
        <v>18.9</v>
      </c>
      <c r="AC386" s="38">
        <f t="shared" si="226"/>
        <v>0</v>
      </c>
      <c r="AD386" s="38">
        <f t="shared" si="227"/>
        <v>13.479999999999999</v>
      </c>
      <c r="AE386" s="38"/>
      <c r="AF386" s="38">
        <f t="shared" si="228"/>
        <v>5</v>
      </c>
      <c r="AG386" s="38">
        <f t="shared" si="229"/>
        <v>5</v>
      </c>
      <c r="AH386" s="38">
        <f t="shared" si="230"/>
        <v>5</v>
      </c>
      <c r="AI386" s="38">
        <f t="shared" si="231"/>
        <v>15</v>
      </c>
      <c r="AJ386" s="38"/>
      <c r="AK386" s="38">
        <f t="shared" si="232"/>
        <v>0</v>
      </c>
      <c r="AL386" s="38">
        <f t="shared" si="233"/>
        <v>0</v>
      </c>
      <c r="AM386" s="38">
        <f t="shared" si="234"/>
        <v>0</v>
      </c>
      <c r="AN386" s="38">
        <f t="shared" si="235"/>
        <v>0</v>
      </c>
      <c r="AO386" s="38"/>
      <c r="AP386" s="38">
        <f t="shared" si="236"/>
        <v>1</v>
      </c>
      <c r="AQ386" s="38">
        <f t="shared" si="237"/>
        <v>1</v>
      </c>
      <c r="AR386" s="38">
        <f t="shared" si="238"/>
        <v>1</v>
      </c>
      <c r="AS386" s="38">
        <f t="shared" si="239"/>
        <v>1</v>
      </c>
      <c r="AT386" s="38">
        <f t="shared" si="240"/>
        <v>1</v>
      </c>
      <c r="AU386" s="38"/>
      <c r="AV386" s="38">
        <f t="shared" si="241"/>
        <v>0</v>
      </c>
      <c r="AW386" s="38">
        <f t="shared" si="242"/>
        <v>0</v>
      </c>
      <c r="AX386" s="38">
        <f t="shared" si="243"/>
        <v>1</v>
      </c>
      <c r="AY386" s="38">
        <f t="shared" si="244"/>
        <v>1</v>
      </c>
      <c r="AZ386" s="38">
        <f t="shared" si="245"/>
        <v>1</v>
      </c>
      <c r="BA386" s="38">
        <f t="shared" si="246"/>
        <v>1</v>
      </c>
      <c r="BB386" s="38">
        <f t="shared" si="247"/>
        <v>1</v>
      </c>
      <c r="BC386" s="38">
        <f t="shared" si="248"/>
        <v>1</v>
      </c>
      <c r="BD386" s="38">
        <f t="shared" si="249"/>
        <v>6</v>
      </c>
      <c r="BE386" s="38"/>
      <c r="BF386" s="38"/>
      <c r="BG386" s="39">
        <f t="shared" si="250"/>
        <v>0.18105263157894733</v>
      </c>
      <c r="BH386" s="39">
        <f t="shared" si="251"/>
        <v>0.1315617944264373</v>
      </c>
      <c r="BI386" s="39">
        <f t="shared" si="252"/>
        <v>0.36271448058553896</v>
      </c>
      <c r="BJ386" s="38"/>
      <c r="BK386" s="38"/>
      <c r="BL386" s="38"/>
      <c r="BM386" s="38">
        <f t="shared" si="253"/>
        <v>0</v>
      </c>
      <c r="BN386" s="38">
        <f t="shared" si="254"/>
        <v>15</v>
      </c>
      <c r="BO386" s="38">
        <f t="shared" si="255"/>
        <v>0</v>
      </c>
      <c r="BP386" s="38">
        <f t="shared" si="256"/>
        <v>1</v>
      </c>
      <c r="BQ386" s="38">
        <f t="shared" si="257"/>
        <v>1</v>
      </c>
      <c r="BR386" s="38">
        <f t="shared" si="258"/>
        <v>1</v>
      </c>
      <c r="BS386" s="38">
        <f t="shared" si="259"/>
        <v>1</v>
      </c>
      <c r="BT386" s="38">
        <f t="shared" si="260"/>
        <v>1</v>
      </c>
      <c r="BU386" s="38">
        <f t="shared" si="261"/>
        <v>6</v>
      </c>
      <c r="BV386" s="40">
        <f t="shared" si="262"/>
        <v>-1</v>
      </c>
      <c r="BW386" s="40">
        <f t="shared" si="263"/>
        <v>0</v>
      </c>
      <c r="BX386" s="40">
        <f t="shared" si="264"/>
        <v>5</v>
      </c>
      <c r="BY386" s="38">
        <f t="shared" si="265"/>
        <v>30</v>
      </c>
      <c r="BZ386" s="37"/>
      <c r="CA386" s="37"/>
      <c r="CB386" s="37"/>
      <c r="CC386" s="37"/>
      <c r="CD386" s="37"/>
      <c r="CE386" s="37"/>
      <c r="CF386" s="37"/>
      <c r="CG386" s="37"/>
      <c r="CH386" s="37">
        <f t="shared" si="266"/>
        <v>1</v>
      </c>
      <c r="CI386" s="38">
        <f t="shared" si="267"/>
        <v>0</v>
      </c>
      <c r="CJ386" s="38">
        <f t="shared" si="268"/>
        <v>18.799999999999997</v>
      </c>
      <c r="CR386" s="38">
        <f t="shared" si="269"/>
        <v>0.596145690550928</v>
      </c>
      <c r="CS386" s="39">
        <f t="shared" si="270"/>
        <v>-10</v>
      </c>
    </row>
    <row r="387" spans="1:97" ht="12.75">
      <c r="A387" s="4" t="s">
        <v>301</v>
      </c>
      <c r="B387" s="4" t="s">
        <v>2</v>
      </c>
      <c r="C387" s="5" t="s">
        <v>307</v>
      </c>
      <c r="D387" s="4"/>
      <c r="E387" s="4" t="s">
        <v>8</v>
      </c>
      <c r="F387" s="4" t="s">
        <v>308</v>
      </c>
      <c r="G387">
        <v>6.3</v>
      </c>
      <c r="V387">
        <v>12</v>
      </c>
      <c r="W387">
        <v>10.3</v>
      </c>
      <c r="X387">
        <v>15.1</v>
      </c>
      <c r="Y387">
        <v>13.9</v>
      </c>
      <c r="Z387">
        <v>16.2</v>
      </c>
      <c r="AA387">
        <v>14</v>
      </c>
      <c r="AC387" s="38">
        <f t="shared" si="226"/>
        <v>14</v>
      </c>
      <c r="AD387" s="38">
        <f t="shared" si="227"/>
        <v>13.583333333333334</v>
      </c>
      <c r="AE387" s="38"/>
      <c r="AF387" s="38">
        <f t="shared" si="228"/>
        <v>0</v>
      </c>
      <c r="AG387" s="38">
        <f t="shared" si="229"/>
        <v>0</v>
      </c>
      <c r="AH387" s="38">
        <f t="shared" si="230"/>
        <v>0</v>
      </c>
      <c r="AI387" s="38">
        <f t="shared" si="231"/>
        <v>0</v>
      </c>
      <c r="AJ387" s="38"/>
      <c r="AK387" s="38">
        <f t="shared" si="232"/>
        <v>0</v>
      </c>
      <c r="AL387" s="38">
        <f t="shared" si="233"/>
        <v>0</v>
      </c>
      <c r="AM387" s="38">
        <f t="shared" si="234"/>
        <v>0</v>
      </c>
      <c r="AN387" s="38">
        <f t="shared" si="235"/>
        <v>0</v>
      </c>
      <c r="AO387" s="38"/>
      <c r="AP387" s="38">
        <f t="shared" si="236"/>
        <v>0</v>
      </c>
      <c r="AQ387" s="38">
        <f t="shared" si="237"/>
        <v>0</v>
      </c>
      <c r="AR387" s="38">
        <f t="shared" si="238"/>
        <v>0</v>
      </c>
      <c r="AS387" s="38">
        <f t="shared" si="239"/>
        <v>0</v>
      </c>
      <c r="AT387" s="38">
        <f t="shared" si="240"/>
        <v>0</v>
      </c>
      <c r="AU387" s="38"/>
      <c r="AV387" s="38">
        <f t="shared" si="241"/>
      </c>
      <c r="AW387" s="38">
        <f t="shared" si="242"/>
      </c>
      <c r="AX387" s="38">
        <f t="shared" si="243"/>
      </c>
      <c r="AY387" s="38">
        <f t="shared" si="244"/>
      </c>
      <c r="AZ387" s="38">
        <f t="shared" si="245"/>
        <v>1</v>
      </c>
      <c r="BA387" s="38">
        <f t="shared" si="246"/>
        <v>1</v>
      </c>
      <c r="BB387" s="38">
        <f t="shared" si="247"/>
        <v>1</v>
      </c>
      <c r="BC387" s="38">
        <f t="shared" si="248"/>
        <v>0</v>
      </c>
      <c r="BD387" s="38">
        <f t="shared" si="249"/>
        <v>3</v>
      </c>
      <c r="BE387" s="38"/>
      <c r="BF387" s="38"/>
      <c r="BG387" s="39">
        <f t="shared" si="250"/>
        <v>0.7571428571428569</v>
      </c>
      <c r="BH387" s="39">
        <f t="shared" si="251"/>
        <v>0.44178243774574044</v>
      </c>
      <c r="BI387" s="39">
        <f t="shared" si="252"/>
        <v>0.6646671631318494</v>
      </c>
      <c r="BJ387" s="38"/>
      <c r="BK387" s="38"/>
      <c r="BL387" s="38"/>
      <c r="BM387" s="38">
        <f t="shared" si="253"/>
        <v>-28</v>
      </c>
      <c r="BN387" s="38">
        <f t="shared" si="254"/>
        <v>0</v>
      </c>
      <c r="BO387" s="38">
        <f t="shared" si="255"/>
        <v>0</v>
      </c>
      <c r="BP387" s="38">
        <f t="shared" si="256"/>
        <v>0</v>
      </c>
      <c r="BQ387" s="38">
        <f t="shared" si="257"/>
        <v>0</v>
      </c>
      <c r="BR387" s="38">
        <f t="shared" si="258"/>
        <v>0</v>
      </c>
      <c r="BS387" s="38">
        <f t="shared" si="259"/>
        <v>0</v>
      </c>
      <c r="BT387" s="38">
        <f t="shared" si="260"/>
        <v>0</v>
      </c>
      <c r="BU387" s="38">
        <f t="shared" si="261"/>
        <v>3</v>
      </c>
      <c r="BV387" s="40">
        <f t="shared" si="262"/>
        <v>0</v>
      </c>
      <c r="BW387" s="40">
        <f t="shared" si="263"/>
        <v>5</v>
      </c>
      <c r="BX387" s="40">
        <f t="shared" si="264"/>
        <v>10</v>
      </c>
      <c r="BY387" s="38">
        <f t="shared" si="265"/>
        <v>-10</v>
      </c>
      <c r="BZ387" s="37"/>
      <c r="CA387" s="37"/>
      <c r="CB387" s="37"/>
      <c r="CC387" s="37"/>
      <c r="CD387" s="37"/>
      <c r="CE387" s="37"/>
      <c r="CF387" s="37"/>
      <c r="CG387" s="37"/>
      <c r="CH387" s="37">
        <f t="shared" si="266"/>
        <v>0</v>
      </c>
      <c r="CI387" s="38">
        <f t="shared" si="267"/>
        <v>0</v>
      </c>
      <c r="CJ387" s="38">
        <f t="shared" si="268"/>
        <v>15.1</v>
      </c>
      <c r="CR387" s="38">
        <f t="shared" si="269"/>
        <v>0.6646671631318494</v>
      </c>
      <c r="CS387" s="39">
        <f t="shared" si="270"/>
        <v>-10</v>
      </c>
    </row>
    <row r="388" spans="1:97" ht="12.75">
      <c r="A388" s="4" t="s">
        <v>301</v>
      </c>
      <c r="B388" s="4" t="s">
        <v>2</v>
      </c>
      <c r="C388" s="5" t="s">
        <v>307</v>
      </c>
      <c r="D388" s="4"/>
      <c r="E388" s="4" t="s">
        <v>49</v>
      </c>
      <c r="F388" s="4" t="s">
        <v>308</v>
      </c>
      <c r="G388">
        <v>6.3</v>
      </c>
      <c r="H388">
        <v>13.6</v>
      </c>
      <c r="I388">
        <v>13.3</v>
      </c>
      <c r="J388">
        <v>10.8</v>
      </c>
      <c r="K388">
        <v>17.8</v>
      </c>
      <c r="L388">
        <v>17.7</v>
      </c>
      <c r="M388">
        <v>16.7</v>
      </c>
      <c r="N388">
        <v>24.3</v>
      </c>
      <c r="O388">
        <v>20.3</v>
      </c>
      <c r="P388">
        <v>18.2</v>
      </c>
      <c r="Q388">
        <v>6.3</v>
      </c>
      <c r="R388">
        <v>12.4</v>
      </c>
      <c r="S388">
        <v>15.3</v>
      </c>
      <c r="T388">
        <v>11</v>
      </c>
      <c r="U388">
        <v>6.5</v>
      </c>
      <c r="V388">
        <v>15.1</v>
      </c>
      <c r="W388">
        <v>8.9</v>
      </c>
      <c r="X388">
        <v>17.3</v>
      </c>
      <c r="Y388">
        <v>18.2</v>
      </c>
      <c r="Z388">
        <v>5.7</v>
      </c>
      <c r="AA388">
        <v>15.3</v>
      </c>
      <c r="AC388" s="38">
        <f t="shared" si="226"/>
        <v>0</v>
      </c>
      <c r="AD388" s="38">
        <f t="shared" si="227"/>
        <v>14.235000000000003</v>
      </c>
      <c r="AE388" s="38"/>
      <c r="AF388" s="38">
        <f t="shared" si="228"/>
        <v>5</v>
      </c>
      <c r="AG388" s="38">
        <f t="shared" si="229"/>
        <v>0</v>
      </c>
      <c r="AH388" s="38">
        <f t="shared" si="230"/>
        <v>0</v>
      </c>
      <c r="AI388" s="38">
        <f t="shared" si="231"/>
        <v>5</v>
      </c>
      <c r="AJ388" s="38"/>
      <c r="AK388" s="38">
        <f t="shared" si="232"/>
        <v>0</v>
      </c>
      <c r="AL388" s="38">
        <f t="shared" si="233"/>
        <v>0</v>
      </c>
      <c r="AM388" s="38">
        <f t="shared" si="234"/>
        <v>0</v>
      </c>
      <c r="AN388" s="38">
        <f t="shared" si="235"/>
        <v>0</v>
      </c>
      <c r="AO388" s="38"/>
      <c r="AP388" s="38">
        <f t="shared" si="236"/>
        <v>0</v>
      </c>
      <c r="AQ388" s="38">
        <f t="shared" si="237"/>
        <v>0</v>
      </c>
      <c r="AR388" s="38">
        <f t="shared" si="238"/>
        <v>0</v>
      </c>
      <c r="AS388" s="38">
        <f t="shared" si="239"/>
        <v>0</v>
      </c>
      <c r="AT388" s="38">
        <f t="shared" si="240"/>
        <v>0</v>
      </c>
      <c r="AU388" s="38"/>
      <c r="AV388" s="38">
        <f t="shared" si="241"/>
        <v>1</v>
      </c>
      <c r="AW388" s="38">
        <f t="shared" si="242"/>
        <v>0</v>
      </c>
      <c r="AX388" s="38">
        <f t="shared" si="243"/>
        <v>0</v>
      </c>
      <c r="AY388" s="38">
        <f t="shared" si="244"/>
        <v>0</v>
      </c>
      <c r="AZ388" s="38">
        <f t="shared" si="245"/>
        <v>1</v>
      </c>
      <c r="BA388" s="38">
        <f t="shared" si="246"/>
        <v>0</v>
      </c>
      <c r="BB388" s="38">
        <f t="shared" si="247"/>
        <v>0</v>
      </c>
      <c r="BC388" s="38">
        <f t="shared" si="248"/>
        <v>0</v>
      </c>
      <c r="BD388" s="38">
        <f t="shared" si="249"/>
        <v>2</v>
      </c>
      <c r="BE388" s="38"/>
      <c r="BF388" s="38"/>
      <c r="BG388" s="39">
        <f t="shared" si="250"/>
        <v>-0.20849624060150376</v>
      </c>
      <c r="BH388" s="39">
        <f t="shared" si="251"/>
        <v>0.06233592295644589</v>
      </c>
      <c r="BI388" s="39">
        <f t="shared" si="252"/>
        <v>-0.24967163025951886</v>
      </c>
      <c r="BJ388" s="38"/>
      <c r="BK388" s="38"/>
      <c r="BL388" s="38"/>
      <c r="BM388" s="38">
        <f t="shared" si="253"/>
        <v>0</v>
      </c>
      <c r="BN388" s="38">
        <f t="shared" si="254"/>
        <v>5</v>
      </c>
      <c r="BO388" s="38">
        <f t="shared" si="255"/>
        <v>0</v>
      </c>
      <c r="BP388" s="38">
        <f t="shared" si="256"/>
        <v>0</v>
      </c>
      <c r="BQ388" s="38">
        <f t="shared" si="257"/>
        <v>0</v>
      </c>
      <c r="BR388" s="38">
        <f t="shared" si="258"/>
        <v>0</v>
      </c>
      <c r="BS388" s="38">
        <f t="shared" si="259"/>
        <v>0</v>
      </c>
      <c r="BT388" s="38">
        <f t="shared" si="260"/>
        <v>0</v>
      </c>
      <c r="BU388" s="38">
        <f t="shared" si="261"/>
        <v>2</v>
      </c>
      <c r="BV388" s="40">
        <f t="shared" si="262"/>
        <v>-10</v>
      </c>
      <c r="BW388" s="40">
        <f t="shared" si="263"/>
        <v>0</v>
      </c>
      <c r="BX388" s="40">
        <f t="shared" si="264"/>
        <v>-10</v>
      </c>
      <c r="BY388" s="38">
        <f t="shared" si="265"/>
        <v>-13</v>
      </c>
      <c r="BZ388" s="37"/>
      <c r="CA388" s="37"/>
      <c r="CB388" s="37"/>
      <c r="CC388" s="37"/>
      <c r="CD388" s="37"/>
      <c r="CE388" s="37"/>
      <c r="CF388" s="37"/>
      <c r="CG388" s="37"/>
      <c r="CH388" s="37">
        <f t="shared" si="266"/>
        <v>0</v>
      </c>
      <c r="CI388" s="38">
        <f t="shared" si="267"/>
        <v>0</v>
      </c>
      <c r="CJ388" s="38">
        <f t="shared" si="268"/>
        <v>10.5</v>
      </c>
      <c r="CR388" s="38">
        <f t="shared" si="269"/>
        <v>-0.4097695222571484</v>
      </c>
      <c r="CS388" s="39">
        <f t="shared" si="270"/>
        <v>-10</v>
      </c>
    </row>
    <row r="389" spans="1:97" ht="12.75">
      <c r="A389" s="4" t="s">
        <v>301</v>
      </c>
      <c r="B389" s="4" t="s">
        <v>2</v>
      </c>
      <c r="C389" s="5" t="s">
        <v>309</v>
      </c>
      <c r="D389" s="4"/>
      <c r="E389" s="4" t="s">
        <v>8</v>
      </c>
      <c r="F389" s="4" t="s">
        <v>310</v>
      </c>
      <c r="G389">
        <v>6.3</v>
      </c>
      <c r="K389">
        <v>9.4</v>
      </c>
      <c r="L389">
        <v>7.6</v>
      </c>
      <c r="M389">
        <v>7.5</v>
      </c>
      <c r="N389">
        <v>12</v>
      </c>
      <c r="O389">
        <v>11.6</v>
      </c>
      <c r="P389">
        <v>12.2</v>
      </c>
      <c r="Q389">
        <v>13.8</v>
      </c>
      <c r="R389">
        <v>15.9</v>
      </c>
      <c r="S389">
        <v>17.1</v>
      </c>
      <c r="T389">
        <v>13.3</v>
      </c>
      <c r="U389">
        <v>13.1</v>
      </c>
      <c r="V389">
        <v>15.3</v>
      </c>
      <c r="W389">
        <v>14.7</v>
      </c>
      <c r="X389">
        <v>17.2</v>
      </c>
      <c r="Y389">
        <v>14.3</v>
      </c>
      <c r="Z389">
        <v>18.5</v>
      </c>
      <c r="AA389">
        <v>19.6</v>
      </c>
      <c r="AC389" s="38">
        <f t="shared" si="226"/>
        <v>3</v>
      </c>
      <c r="AD389" s="38">
        <f t="shared" si="227"/>
        <v>13.711764705882352</v>
      </c>
      <c r="AE389" s="38"/>
      <c r="AF389" s="38">
        <f t="shared" si="228"/>
        <v>0</v>
      </c>
      <c r="AG389" s="38">
        <f t="shared" si="229"/>
        <v>5</v>
      </c>
      <c r="AH389" s="38">
        <f t="shared" si="230"/>
        <v>5</v>
      </c>
      <c r="AI389" s="38">
        <f t="shared" si="231"/>
        <v>10</v>
      </c>
      <c r="AJ389" s="38"/>
      <c r="AK389" s="38">
        <f t="shared" si="232"/>
        <v>0</v>
      </c>
      <c r="AL389" s="38">
        <f t="shared" si="233"/>
        <v>0</v>
      </c>
      <c r="AM389" s="38">
        <f t="shared" si="234"/>
        <v>0</v>
      </c>
      <c r="AN389" s="38">
        <f t="shared" si="235"/>
        <v>0</v>
      </c>
      <c r="AO389" s="38"/>
      <c r="AP389" s="38">
        <f t="shared" si="236"/>
        <v>1</v>
      </c>
      <c r="AQ389" s="38">
        <f t="shared" si="237"/>
        <v>1</v>
      </c>
      <c r="AR389" s="38">
        <f t="shared" si="238"/>
        <v>1</v>
      </c>
      <c r="AS389" s="38">
        <f t="shared" si="239"/>
        <v>1</v>
      </c>
      <c r="AT389" s="38">
        <f t="shared" si="240"/>
        <v>0</v>
      </c>
      <c r="AU389" s="38"/>
      <c r="AV389" s="38">
        <f t="shared" si="241"/>
        <v>0</v>
      </c>
      <c r="AW389" s="38">
        <f t="shared" si="242"/>
        <v>1</v>
      </c>
      <c r="AX389" s="38">
        <f t="shared" si="243"/>
        <v>1</v>
      </c>
      <c r="AY389" s="38">
        <f t="shared" si="244"/>
        <v>0</v>
      </c>
      <c r="AZ389" s="38">
        <f t="shared" si="245"/>
        <v>1</v>
      </c>
      <c r="BA389" s="38">
        <f t="shared" si="246"/>
        <v>1</v>
      </c>
      <c r="BB389" s="38">
        <f t="shared" si="247"/>
        <v>1</v>
      </c>
      <c r="BC389" s="38">
        <f t="shared" si="248"/>
        <v>1</v>
      </c>
      <c r="BD389" s="38">
        <f t="shared" si="249"/>
        <v>6</v>
      </c>
      <c r="BE389" s="38"/>
      <c r="BF389" s="38"/>
      <c r="BG389" s="39">
        <f t="shared" si="250"/>
        <v>0.5941176470588236</v>
      </c>
      <c r="BH389" s="39">
        <f t="shared" si="251"/>
        <v>0.7399088502315012</v>
      </c>
      <c r="BI389" s="39">
        <f t="shared" si="252"/>
        <v>0.8601795453459128</v>
      </c>
      <c r="BJ389" s="38"/>
      <c r="BK389" s="38"/>
      <c r="BL389" s="38"/>
      <c r="BM389" s="38">
        <f t="shared" si="253"/>
        <v>-6</v>
      </c>
      <c r="BN389" s="38">
        <f t="shared" si="254"/>
        <v>10</v>
      </c>
      <c r="BO389" s="38">
        <f t="shared" si="255"/>
        <v>0</v>
      </c>
      <c r="BP389" s="38">
        <f t="shared" si="256"/>
        <v>1</v>
      </c>
      <c r="BQ389" s="38">
        <f t="shared" si="257"/>
        <v>1</v>
      </c>
      <c r="BR389" s="38">
        <f t="shared" si="258"/>
        <v>1</v>
      </c>
      <c r="BS389" s="38">
        <f t="shared" si="259"/>
        <v>1</v>
      </c>
      <c r="BT389" s="38">
        <f t="shared" si="260"/>
        <v>0</v>
      </c>
      <c r="BU389" s="38">
        <f t="shared" si="261"/>
        <v>6</v>
      </c>
      <c r="BV389" s="40">
        <f t="shared" si="262"/>
        <v>2.5</v>
      </c>
      <c r="BW389" s="40">
        <f t="shared" si="263"/>
        <v>10</v>
      </c>
      <c r="BX389" s="40">
        <f t="shared" si="264"/>
        <v>25</v>
      </c>
      <c r="BY389" s="38">
        <f t="shared" si="265"/>
        <v>51.5</v>
      </c>
      <c r="BZ389" s="37"/>
      <c r="CA389" s="37"/>
      <c r="CB389" s="37"/>
      <c r="CC389" s="37"/>
      <c r="CD389" s="37" t="s">
        <v>620</v>
      </c>
      <c r="CE389" s="37"/>
      <c r="CF389" s="37"/>
      <c r="CG389" s="37"/>
      <c r="CH389" s="37">
        <f t="shared" si="266"/>
        <v>1</v>
      </c>
      <c r="CI389" s="38">
        <f t="shared" si="267"/>
        <v>0</v>
      </c>
      <c r="CJ389" s="38">
        <f t="shared" si="268"/>
        <v>19.05</v>
      </c>
      <c r="CR389" s="38">
        <f t="shared" si="269"/>
        <v>0.8437715554827676</v>
      </c>
      <c r="CS389" s="39">
        <f t="shared" si="270"/>
        <v>-0.016407989863145178</v>
      </c>
    </row>
    <row r="390" spans="1:97" ht="12.75">
      <c r="A390" s="4" t="s">
        <v>301</v>
      </c>
      <c r="B390" s="4" t="s">
        <v>2</v>
      </c>
      <c r="C390" s="5" t="s">
        <v>309</v>
      </c>
      <c r="D390" s="4"/>
      <c r="E390" s="4" t="s">
        <v>49</v>
      </c>
      <c r="F390" s="4" t="s">
        <v>310</v>
      </c>
      <c r="G390">
        <v>6.3</v>
      </c>
      <c r="H390">
        <v>15.4</v>
      </c>
      <c r="I390">
        <v>7.2</v>
      </c>
      <c r="J390">
        <v>16.2</v>
      </c>
      <c r="K390">
        <v>13</v>
      </c>
      <c r="L390">
        <v>9.5</v>
      </c>
      <c r="M390">
        <v>10.5</v>
      </c>
      <c r="N390">
        <v>12.3</v>
      </c>
      <c r="O390">
        <v>9.8</v>
      </c>
      <c r="P390">
        <v>10.9</v>
      </c>
      <c r="Q390">
        <v>13.6</v>
      </c>
      <c r="R390">
        <v>14.9</v>
      </c>
      <c r="S390">
        <v>17</v>
      </c>
      <c r="T390">
        <v>10.8</v>
      </c>
      <c r="U390">
        <v>14.8</v>
      </c>
      <c r="V390">
        <v>13.9</v>
      </c>
      <c r="W390">
        <v>15.8</v>
      </c>
      <c r="X390">
        <v>14.7</v>
      </c>
      <c r="Y390">
        <v>18</v>
      </c>
      <c r="Z390">
        <v>12.5</v>
      </c>
      <c r="AA390">
        <v>22</v>
      </c>
      <c r="AC390" s="38">
        <f t="shared" si="226"/>
        <v>0</v>
      </c>
      <c r="AD390" s="38">
        <f t="shared" si="227"/>
        <v>13.64</v>
      </c>
      <c r="AE390" s="38"/>
      <c r="AF390" s="38">
        <f t="shared" si="228"/>
        <v>5</v>
      </c>
      <c r="AG390" s="38">
        <f t="shared" si="229"/>
        <v>0</v>
      </c>
      <c r="AH390" s="38">
        <f t="shared" si="230"/>
        <v>10</v>
      </c>
      <c r="AI390" s="38">
        <f t="shared" si="231"/>
        <v>15</v>
      </c>
      <c r="AJ390" s="38"/>
      <c r="AK390" s="38">
        <f t="shared" si="232"/>
        <v>0</v>
      </c>
      <c r="AL390" s="38">
        <f t="shared" si="233"/>
        <v>0</v>
      </c>
      <c r="AM390" s="38">
        <f t="shared" si="234"/>
        <v>1</v>
      </c>
      <c r="AN390" s="38">
        <f t="shared" si="235"/>
        <v>1</v>
      </c>
      <c r="AO390" s="38"/>
      <c r="AP390" s="38">
        <f t="shared" si="236"/>
        <v>1</v>
      </c>
      <c r="AQ390" s="38">
        <f t="shared" si="237"/>
        <v>0</v>
      </c>
      <c r="AR390" s="38">
        <f t="shared" si="238"/>
        <v>1</v>
      </c>
      <c r="AS390" s="38">
        <f t="shared" si="239"/>
        <v>0</v>
      </c>
      <c r="AT390" s="38">
        <f t="shared" si="240"/>
        <v>0</v>
      </c>
      <c r="AU390" s="38"/>
      <c r="AV390" s="38">
        <f t="shared" si="241"/>
        <v>0</v>
      </c>
      <c r="AW390" s="38">
        <f t="shared" si="242"/>
        <v>1</v>
      </c>
      <c r="AX390" s="38">
        <f t="shared" si="243"/>
        <v>1</v>
      </c>
      <c r="AY390" s="38">
        <f t="shared" si="244"/>
        <v>0</v>
      </c>
      <c r="AZ390" s="38">
        <f t="shared" si="245"/>
        <v>1</v>
      </c>
      <c r="BA390" s="38">
        <f t="shared" si="246"/>
        <v>1</v>
      </c>
      <c r="BB390" s="38">
        <f t="shared" si="247"/>
        <v>1</v>
      </c>
      <c r="BC390" s="38">
        <f t="shared" si="248"/>
        <v>1</v>
      </c>
      <c r="BD390" s="38">
        <f t="shared" si="249"/>
        <v>6</v>
      </c>
      <c r="BE390" s="38"/>
      <c r="BF390" s="38"/>
      <c r="BG390" s="39">
        <f t="shared" si="250"/>
        <v>0.3057142857142857</v>
      </c>
      <c r="BH390" s="39">
        <f t="shared" si="251"/>
        <v>0.28132112853832125</v>
      </c>
      <c r="BI390" s="39">
        <f t="shared" si="252"/>
        <v>0.5303971422795576</v>
      </c>
      <c r="BJ390" s="38"/>
      <c r="BK390" s="38"/>
      <c r="BL390" s="38"/>
      <c r="BM390" s="38">
        <f t="shared" si="253"/>
        <v>0</v>
      </c>
      <c r="BN390" s="38">
        <f t="shared" si="254"/>
        <v>15</v>
      </c>
      <c r="BO390" s="38">
        <f t="shared" si="255"/>
        <v>1</v>
      </c>
      <c r="BP390" s="38">
        <f t="shared" si="256"/>
        <v>1</v>
      </c>
      <c r="BQ390" s="38">
        <f t="shared" si="257"/>
        <v>0</v>
      </c>
      <c r="BR390" s="38">
        <f t="shared" si="258"/>
        <v>1</v>
      </c>
      <c r="BS390" s="38">
        <f t="shared" si="259"/>
        <v>0</v>
      </c>
      <c r="BT390" s="38">
        <f t="shared" si="260"/>
        <v>0</v>
      </c>
      <c r="BU390" s="38">
        <f t="shared" si="261"/>
        <v>6</v>
      </c>
      <c r="BV390" s="40">
        <f t="shared" si="262"/>
        <v>-1</v>
      </c>
      <c r="BW390" s="40">
        <f t="shared" si="263"/>
        <v>5</v>
      </c>
      <c r="BX390" s="40">
        <f t="shared" si="264"/>
        <v>10</v>
      </c>
      <c r="BY390" s="38">
        <f t="shared" si="265"/>
        <v>38</v>
      </c>
      <c r="BZ390" s="37"/>
      <c r="CA390" s="37"/>
      <c r="CB390" s="37"/>
      <c r="CC390" s="37"/>
      <c r="CD390" s="37"/>
      <c r="CE390" s="37"/>
      <c r="CF390" s="37"/>
      <c r="CG390" s="37"/>
      <c r="CH390" s="37">
        <f t="shared" si="266"/>
        <v>1</v>
      </c>
      <c r="CI390" s="38">
        <f t="shared" si="267"/>
        <v>0</v>
      </c>
      <c r="CJ390" s="38">
        <f t="shared" si="268"/>
        <v>17.25</v>
      </c>
      <c r="CR390" s="38">
        <f t="shared" si="269"/>
        <v>0.7293981327372359</v>
      </c>
      <c r="CS390" s="39">
        <f t="shared" si="270"/>
        <v>-10</v>
      </c>
    </row>
    <row r="391" spans="1:97" ht="12.75">
      <c r="A391" s="4" t="s">
        <v>301</v>
      </c>
      <c r="B391" s="4" t="s">
        <v>2</v>
      </c>
      <c r="C391" s="5" t="s">
        <v>311</v>
      </c>
      <c r="D391" s="4"/>
      <c r="E391" s="4" t="s">
        <v>8</v>
      </c>
      <c r="F391" s="4" t="s">
        <v>312</v>
      </c>
      <c r="G391">
        <v>6.3</v>
      </c>
      <c r="I391">
        <v>8.7</v>
      </c>
      <c r="J391">
        <v>7.7</v>
      </c>
      <c r="K391">
        <v>10.3</v>
      </c>
      <c r="L391">
        <v>11.8</v>
      </c>
      <c r="M391">
        <v>12.9</v>
      </c>
      <c r="N391">
        <v>15.2</v>
      </c>
      <c r="O391">
        <v>13.7</v>
      </c>
      <c r="P391">
        <v>13.7</v>
      </c>
      <c r="Q391">
        <v>16.9</v>
      </c>
      <c r="R391">
        <v>13.3</v>
      </c>
      <c r="S391">
        <v>16.2</v>
      </c>
      <c r="T391">
        <v>17</v>
      </c>
      <c r="U391">
        <v>14.6</v>
      </c>
      <c r="V391">
        <v>15.5</v>
      </c>
      <c r="W391">
        <v>12.9</v>
      </c>
      <c r="X391">
        <v>11.6</v>
      </c>
      <c r="Y391">
        <v>14.5</v>
      </c>
      <c r="Z391">
        <v>10.7</v>
      </c>
      <c r="AA391">
        <v>16.6</v>
      </c>
      <c r="AC391" s="38">
        <f t="shared" si="226"/>
        <v>1</v>
      </c>
      <c r="AD391" s="38">
        <f t="shared" si="227"/>
        <v>13.357894736842104</v>
      </c>
      <c r="AE391" s="38"/>
      <c r="AF391" s="38">
        <f t="shared" si="228"/>
        <v>0</v>
      </c>
      <c r="AG391" s="38">
        <f t="shared" si="229"/>
        <v>0</v>
      </c>
      <c r="AH391" s="38">
        <f t="shared" si="230"/>
        <v>0</v>
      </c>
      <c r="AI391" s="38">
        <f t="shared" si="231"/>
        <v>0</v>
      </c>
      <c r="AJ391" s="38"/>
      <c r="AK391" s="38">
        <f t="shared" si="232"/>
        <v>0</v>
      </c>
      <c r="AL391" s="38">
        <f t="shared" si="233"/>
        <v>0</v>
      </c>
      <c r="AM391" s="38">
        <f t="shared" si="234"/>
        <v>0</v>
      </c>
      <c r="AN391" s="38">
        <f t="shared" si="235"/>
        <v>0</v>
      </c>
      <c r="AO391" s="38"/>
      <c r="AP391" s="38">
        <f t="shared" si="236"/>
        <v>0</v>
      </c>
      <c r="AQ391" s="38">
        <f t="shared" si="237"/>
        <v>0</v>
      </c>
      <c r="AR391" s="38">
        <f t="shared" si="238"/>
        <v>0</v>
      </c>
      <c r="AS391" s="38">
        <f t="shared" si="239"/>
        <v>0</v>
      </c>
      <c r="AT391" s="38">
        <f t="shared" si="240"/>
        <v>0</v>
      </c>
      <c r="AU391" s="38"/>
      <c r="AV391" s="38">
        <f t="shared" si="241"/>
        <v>1</v>
      </c>
      <c r="AW391" s="38">
        <f t="shared" si="242"/>
        <v>1</v>
      </c>
      <c r="AX391" s="38">
        <f t="shared" si="243"/>
        <v>1</v>
      </c>
      <c r="AY391" s="38">
        <f t="shared" si="244"/>
        <v>0</v>
      </c>
      <c r="AZ391" s="38">
        <f t="shared" si="245"/>
        <v>0</v>
      </c>
      <c r="BA391" s="38">
        <f t="shared" si="246"/>
        <v>1</v>
      </c>
      <c r="BB391" s="38">
        <f t="shared" si="247"/>
        <v>1</v>
      </c>
      <c r="BC391" s="38">
        <f t="shared" si="248"/>
        <v>0</v>
      </c>
      <c r="BD391" s="38">
        <f t="shared" si="249"/>
        <v>5</v>
      </c>
      <c r="BE391" s="38"/>
      <c r="BF391" s="38"/>
      <c r="BG391" s="39">
        <f t="shared" si="250"/>
        <v>0.2335087719298245</v>
      </c>
      <c r="BH391" s="39">
        <f t="shared" si="251"/>
        <v>0.23630265439509127</v>
      </c>
      <c r="BI391" s="39">
        <f t="shared" si="252"/>
        <v>0.4861097143599285</v>
      </c>
      <c r="BJ391" s="38"/>
      <c r="BK391" s="38"/>
      <c r="BL391" s="38"/>
      <c r="BM391" s="38">
        <f t="shared" si="253"/>
        <v>-2</v>
      </c>
      <c r="BN391" s="38">
        <f t="shared" si="254"/>
        <v>0</v>
      </c>
      <c r="BO391" s="38">
        <f t="shared" si="255"/>
        <v>0</v>
      </c>
      <c r="BP391" s="38">
        <f t="shared" si="256"/>
        <v>0</v>
      </c>
      <c r="BQ391" s="38">
        <f t="shared" si="257"/>
        <v>0</v>
      </c>
      <c r="BR391" s="38">
        <f t="shared" si="258"/>
        <v>0</v>
      </c>
      <c r="BS391" s="38">
        <f t="shared" si="259"/>
        <v>0</v>
      </c>
      <c r="BT391" s="38">
        <f t="shared" si="260"/>
        <v>0</v>
      </c>
      <c r="BU391" s="38">
        <f t="shared" si="261"/>
        <v>5</v>
      </c>
      <c r="BV391" s="40">
        <f t="shared" si="262"/>
        <v>-1</v>
      </c>
      <c r="BW391" s="40">
        <f t="shared" si="263"/>
        <v>0</v>
      </c>
      <c r="BX391" s="40">
        <f t="shared" si="264"/>
        <v>5</v>
      </c>
      <c r="BY391" s="38">
        <f t="shared" si="265"/>
        <v>7</v>
      </c>
      <c r="BZ391" s="37"/>
      <c r="CA391" s="37"/>
      <c r="CB391" s="37"/>
      <c r="CC391" s="37"/>
      <c r="CD391" s="37"/>
      <c r="CE391" s="37"/>
      <c r="CF391" s="37"/>
      <c r="CG391" s="37"/>
      <c r="CH391" s="37">
        <f t="shared" si="266"/>
        <v>0</v>
      </c>
      <c r="CI391" s="38">
        <f t="shared" si="267"/>
        <v>0</v>
      </c>
      <c r="CJ391" s="38">
        <f t="shared" si="268"/>
        <v>13.65</v>
      </c>
      <c r="CR391" s="38">
        <f t="shared" si="269"/>
        <v>0.03188478627911961</v>
      </c>
      <c r="CS391" s="39">
        <f t="shared" si="270"/>
        <v>-10</v>
      </c>
    </row>
    <row r="392" spans="1:97" ht="12.75">
      <c r="A392" s="4" t="s">
        <v>301</v>
      </c>
      <c r="B392" s="4" t="s">
        <v>2</v>
      </c>
      <c r="C392" s="5" t="s">
        <v>311</v>
      </c>
      <c r="D392" s="4"/>
      <c r="E392" s="4" t="s">
        <v>49</v>
      </c>
      <c r="F392" s="4" t="s">
        <v>312</v>
      </c>
      <c r="G392">
        <v>6.3</v>
      </c>
      <c r="H392">
        <v>18.9</v>
      </c>
      <c r="I392">
        <v>9.8</v>
      </c>
      <c r="J392">
        <v>12.3</v>
      </c>
      <c r="K392">
        <v>12.1</v>
      </c>
      <c r="L392">
        <v>14.9</v>
      </c>
      <c r="M392">
        <v>13.6</v>
      </c>
      <c r="N392">
        <v>14.6</v>
      </c>
      <c r="O392">
        <v>12.8</v>
      </c>
      <c r="P392">
        <v>12</v>
      </c>
      <c r="Q392">
        <v>13</v>
      </c>
      <c r="R392">
        <v>12.9</v>
      </c>
      <c r="S392">
        <v>14.4</v>
      </c>
      <c r="T392">
        <v>15</v>
      </c>
      <c r="U392">
        <v>14.9</v>
      </c>
      <c r="V392">
        <v>15.4</v>
      </c>
      <c r="W392">
        <v>12.4</v>
      </c>
      <c r="X392">
        <v>15.1</v>
      </c>
      <c r="Y392">
        <v>9.2</v>
      </c>
      <c r="Z392">
        <v>11.5</v>
      </c>
      <c r="AA392">
        <v>17.9</v>
      </c>
      <c r="AC392" s="38">
        <f t="shared" si="226"/>
        <v>0</v>
      </c>
      <c r="AD392" s="38">
        <f t="shared" si="227"/>
        <v>13.635</v>
      </c>
      <c r="AE392" s="38"/>
      <c r="AF392" s="38">
        <f t="shared" si="228"/>
        <v>0</v>
      </c>
      <c r="AG392" s="38">
        <f t="shared" si="229"/>
        <v>0</v>
      </c>
      <c r="AH392" s="38">
        <f t="shared" si="230"/>
        <v>5</v>
      </c>
      <c r="AI392" s="38">
        <f t="shared" si="231"/>
        <v>5</v>
      </c>
      <c r="AJ392" s="38"/>
      <c r="AK392" s="38">
        <f t="shared" si="232"/>
        <v>0</v>
      </c>
      <c r="AL392" s="38">
        <f t="shared" si="233"/>
        <v>0</v>
      </c>
      <c r="AM392" s="38">
        <f t="shared" si="234"/>
        <v>0</v>
      </c>
      <c r="AN392" s="38">
        <f t="shared" si="235"/>
        <v>0</v>
      </c>
      <c r="AO392" s="38"/>
      <c r="AP392" s="38">
        <f t="shared" si="236"/>
        <v>0</v>
      </c>
      <c r="AQ392" s="38">
        <f t="shared" si="237"/>
        <v>0</v>
      </c>
      <c r="AR392" s="38">
        <f t="shared" si="238"/>
        <v>0</v>
      </c>
      <c r="AS392" s="38">
        <f t="shared" si="239"/>
        <v>0</v>
      </c>
      <c r="AT392" s="38">
        <f t="shared" si="240"/>
        <v>0</v>
      </c>
      <c r="AU392" s="38"/>
      <c r="AV392" s="38">
        <f t="shared" si="241"/>
        <v>1</v>
      </c>
      <c r="AW392" s="38">
        <f t="shared" si="242"/>
        <v>0</v>
      </c>
      <c r="AX392" s="38">
        <f t="shared" si="243"/>
        <v>1</v>
      </c>
      <c r="AY392" s="38">
        <f t="shared" si="244"/>
        <v>1</v>
      </c>
      <c r="AZ392" s="38">
        <f t="shared" si="245"/>
        <v>0</v>
      </c>
      <c r="BA392" s="38">
        <f t="shared" si="246"/>
        <v>1</v>
      </c>
      <c r="BB392" s="38">
        <f t="shared" si="247"/>
        <v>1</v>
      </c>
      <c r="BC392" s="38">
        <f t="shared" si="248"/>
        <v>0</v>
      </c>
      <c r="BD392" s="38">
        <f t="shared" si="249"/>
        <v>5</v>
      </c>
      <c r="BE392" s="38"/>
      <c r="BF392" s="38"/>
      <c r="BG392" s="39">
        <f t="shared" si="250"/>
        <v>0.008496240601503736</v>
      </c>
      <c r="BH392" s="39">
        <f t="shared" si="251"/>
        <v>0.00045004016667522285</v>
      </c>
      <c r="BI392" s="39">
        <f t="shared" si="252"/>
        <v>0.02121415015208535</v>
      </c>
      <c r="BJ392" s="38"/>
      <c r="BK392" s="38"/>
      <c r="BL392" s="38"/>
      <c r="BM392" s="38">
        <f t="shared" si="253"/>
        <v>0</v>
      </c>
      <c r="BN392" s="38">
        <f t="shared" si="254"/>
        <v>5</v>
      </c>
      <c r="BO392" s="38">
        <f t="shared" si="255"/>
        <v>0</v>
      </c>
      <c r="BP392" s="38">
        <f t="shared" si="256"/>
        <v>0</v>
      </c>
      <c r="BQ392" s="38">
        <f t="shared" si="257"/>
        <v>0</v>
      </c>
      <c r="BR392" s="38">
        <f t="shared" si="258"/>
        <v>0</v>
      </c>
      <c r="BS392" s="38">
        <f t="shared" si="259"/>
        <v>0</v>
      </c>
      <c r="BT392" s="38">
        <f t="shared" si="260"/>
        <v>0</v>
      </c>
      <c r="BU392" s="38">
        <f t="shared" si="261"/>
        <v>5</v>
      </c>
      <c r="BV392" s="40">
        <f t="shared" si="262"/>
        <v>-1</v>
      </c>
      <c r="BW392" s="40">
        <f t="shared" si="263"/>
        <v>0</v>
      </c>
      <c r="BX392" s="40">
        <f t="shared" si="264"/>
        <v>0</v>
      </c>
      <c r="BY392" s="38">
        <f t="shared" si="265"/>
        <v>9</v>
      </c>
      <c r="BZ392" s="37"/>
      <c r="CA392" s="37"/>
      <c r="CB392" s="37"/>
      <c r="CC392" s="37"/>
      <c r="CD392" s="37"/>
      <c r="CE392" s="37"/>
      <c r="CF392" s="37"/>
      <c r="CG392" s="37"/>
      <c r="CH392" s="37">
        <f t="shared" si="266"/>
        <v>0</v>
      </c>
      <c r="CI392" s="38">
        <f t="shared" si="267"/>
        <v>0</v>
      </c>
      <c r="CJ392" s="38">
        <f t="shared" si="268"/>
        <v>14.7</v>
      </c>
      <c r="CR392" s="38">
        <f t="shared" si="269"/>
        <v>0.0014006302853798928</v>
      </c>
      <c r="CS392" s="39">
        <f t="shared" si="270"/>
        <v>-10</v>
      </c>
    </row>
    <row r="393" spans="1:97" ht="12.75">
      <c r="A393" s="4" t="s">
        <v>301</v>
      </c>
      <c r="B393" s="4" t="s">
        <v>2</v>
      </c>
      <c r="C393" s="5" t="s">
        <v>313</v>
      </c>
      <c r="D393" s="4"/>
      <c r="E393" s="4" t="s">
        <v>8</v>
      </c>
      <c r="F393" s="4" t="s">
        <v>314</v>
      </c>
      <c r="G393">
        <v>6.3</v>
      </c>
      <c r="M393">
        <v>-0.4</v>
      </c>
      <c r="N393">
        <v>5.2</v>
      </c>
      <c r="O393">
        <v>9.6</v>
      </c>
      <c r="P393">
        <v>12</v>
      </c>
      <c r="Q393">
        <v>10</v>
      </c>
      <c r="R393">
        <v>11.8</v>
      </c>
      <c r="S393">
        <v>14.4</v>
      </c>
      <c r="T393">
        <v>13.5</v>
      </c>
      <c r="U393">
        <v>13.8</v>
      </c>
      <c r="V393">
        <v>19</v>
      </c>
      <c r="W393">
        <v>19.8</v>
      </c>
      <c r="X393">
        <v>22.7</v>
      </c>
      <c r="Y393">
        <v>22.9</v>
      </c>
      <c r="Z393">
        <v>26</v>
      </c>
      <c r="AA393">
        <v>24.6</v>
      </c>
      <c r="AC393" s="38">
        <f t="shared" si="226"/>
        <v>5</v>
      </c>
      <c r="AD393" s="38">
        <f t="shared" si="227"/>
        <v>14.993333333333332</v>
      </c>
      <c r="AE393" s="38"/>
      <c r="AF393" s="38">
        <f t="shared" si="228"/>
        <v>15</v>
      </c>
      <c r="AG393" s="38">
        <f t="shared" si="229"/>
        <v>15</v>
      </c>
      <c r="AH393" s="38">
        <f t="shared" si="230"/>
        <v>15</v>
      </c>
      <c r="AI393" s="38">
        <f t="shared" si="231"/>
        <v>45</v>
      </c>
      <c r="AJ393" s="38"/>
      <c r="AK393" s="38">
        <f t="shared" si="232"/>
        <v>1</v>
      </c>
      <c r="AL393" s="38">
        <f t="shared" si="233"/>
        <v>1</v>
      </c>
      <c r="AM393" s="38">
        <f t="shared" si="234"/>
        <v>1</v>
      </c>
      <c r="AN393" s="38">
        <f t="shared" si="235"/>
        <v>3</v>
      </c>
      <c r="AO393" s="38"/>
      <c r="AP393" s="38">
        <f t="shared" si="236"/>
        <v>1</v>
      </c>
      <c r="AQ393" s="38">
        <f t="shared" si="237"/>
        <v>1</v>
      </c>
      <c r="AR393" s="38">
        <f t="shared" si="238"/>
        <v>0</v>
      </c>
      <c r="AS393" s="38">
        <f t="shared" si="239"/>
        <v>0</v>
      </c>
      <c r="AT393" s="38">
        <f t="shared" si="240"/>
        <v>0</v>
      </c>
      <c r="AU393" s="38"/>
      <c r="AV393" s="38">
        <f t="shared" si="241"/>
      </c>
      <c r="AW393" s="38">
        <f t="shared" si="242"/>
        <v>1</v>
      </c>
      <c r="AX393" s="38">
        <f t="shared" si="243"/>
        <v>1</v>
      </c>
      <c r="AY393" s="38">
        <f t="shared" si="244"/>
        <v>1</v>
      </c>
      <c r="AZ393" s="38">
        <f t="shared" si="245"/>
        <v>1</v>
      </c>
      <c r="BA393" s="38">
        <f t="shared" si="246"/>
        <v>1</v>
      </c>
      <c r="BB393" s="38">
        <f t="shared" si="247"/>
        <v>1</v>
      </c>
      <c r="BC393" s="38">
        <f t="shared" si="248"/>
        <v>0</v>
      </c>
      <c r="BD393" s="38">
        <f t="shared" si="249"/>
        <v>6</v>
      </c>
      <c r="BE393" s="38"/>
      <c r="BF393" s="38"/>
      <c r="BG393" s="39">
        <f t="shared" si="250"/>
        <v>1.615357142857143</v>
      </c>
      <c r="BH393" s="39">
        <f t="shared" si="251"/>
        <v>0.9312684424955882</v>
      </c>
      <c r="BI393" s="39">
        <f t="shared" si="252"/>
        <v>0.9650225088025606</v>
      </c>
      <c r="BJ393" s="38"/>
      <c r="BK393" s="38"/>
      <c r="BL393" s="38"/>
      <c r="BM393" s="38">
        <f t="shared" si="253"/>
        <v>-10</v>
      </c>
      <c r="BN393" s="38">
        <f t="shared" si="254"/>
        <v>45</v>
      </c>
      <c r="BO393" s="38">
        <f t="shared" si="255"/>
        <v>3</v>
      </c>
      <c r="BP393" s="38">
        <f t="shared" si="256"/>
        <v>1</v>
      </c>
      <c r="BQ393" s="38">
        <f t="shared" si="257"/>
        <v>1</v>
      </c>
      <c r="BR393" s="38">
        <f t="shared" si="258"/>
        <v>0</v>
      </c>
      <c r="BS393" s="38">
        <f t="shared" si="259"/>
        <v>0</v>
      </c>
      <c r="BT393" s="38">
        <f t="shared" si="260"/>
        <v>0</v>
      </c>
      <c r="BU393" s="38">
        <f t="shared" si="261"/>
        <v>6</v>
      </c>
      <c r="BV393" s="40">
        <f t="shared" si="262"/>
        <v>0</v>
      </c>
      <c r="BW393" s="40">
        <f t="shared" si="263"/>
        <v>17.5</v>
      </c>
      <c r="BX393" s="40">
        <f t="shared" si="264"/>
        <v>35</v>
      </c>
      <c r="BY393" s="38">
        <f t="shared" si="265"/>
        <v>98.5</v>
      </c>
      <c r="BZ393" s="37"/>
      <c r="CA393" s="37" t="s">
        <v>620</v>
      </c>
      <c r="CB393" s="37" t="s">
        <v>620</v>
      </c>
      <c r="CC393" s="37" t="s">
        <v>620</v>
      </c>
      <c r="CD393" s="37" t="s">
        <v>620</v>
      </c>
      <c r="CE393" s="37"/>
      <c r="CF393" s="37"/>
      <c r="CG393" s="37"/>
      <c r="CH393" s="37">
        <f t="shared" si="266"/>
        <v>1</v>
      </c>
      <c r="CI393" s="38">
        <f t="shared" si="267"/>
        <v>1</v>
      </c>
      <c r="CJ393" s="38">
        <f t="shared" si="268"/>
        <v>25.3</v>
      </c>
      <c r="CR393" s="38">
        <f t="shared" si="269"/>
        <v>0.9650225088025606</v>
      </c>
      <c r="CS393" s="39">
        <f t="shared" si="270"/>
        <v>0</v>
      </c>
    </row>
    <row r="394" spans="1:97" ht="12.75">
      <c r="A394" s="4" t="s">
        <v>301</v>
      </c>
      <c r="B394" s="4" t="s">
        <v>2</v>
      </c>
      <c r="C394" s="5" t="s">
        <v>313</v>
      </c>
      <c r="D394" s="4"/>
      <c r="E394" s="4" t="s">
        <v>49</v>
      </c>
      <c r="F394" s="4" t="s">
        <v>314</v>
      </c>
      <c r="G394">
        <v>6.3</v>
      </c>
      <c r="H394">
        <v>11.3</v>
      </c>
      <c r="I394">
        <v>13.8</v>
      </c>
      <c r="J394">
        <v>11</v>
      </c>
      <c r="K394">
        <v>12.1</v>
      </c>
      <c r="L394">
        <v>8.3</v>
      </c>
      <c r="M394">
        <v>9.4</v>
      </c>
      <c r="N394">
        <v>10.8</v>
      </c>
      <c r="O394">
        <v>10.6</v>
      </c>
      <c r="P394">
        <v>10.9</v>
      </c>
      <c r="Q394">
        <v>11.4</v>
      </c>
      <c r="R394">
        <v>14.6</v>
      </c>
      <c r="S394">
        <v>15.4</v>
      </c>
      <c r="T394">
        <v>16</v>
      </c>
      <c r="U394">
        <v>9.8</v>
      </c>
      <c r="V394">
        <v>7.1</v>
      </c>
      <c r="W394">
        <v>14</v>
      </c>
      <c r="X394">
        <v>20.6</v>
      </c>
      <c r="Y394">
        <v>21.4</v>
      </c>
      <c r="Z394">
        <v>19.8</v>
      </c>
      <c r="AA394">
        <v>21.6</v>
      </c>
      <c r="AC394" s="38">
        <f t="shared" si="226"/>
        <v>0</v>
      </c>
      <c r="AD394" s="38">
        <f t="shared" si="227"/>
        <v>13.495000000000001</v>
      </c>
      <c r="AE394" s="38"/>
      <c r="AF394" s="38">
        <f t="shared" si="228"/>
        <v>10</v>
      </c>
      <c r="AG394" s="38">
        <f t="shared" si="229"/>
        <v>10</v>
      </c>
      <c r="AH394" s="38">
        <f t="shared" si="230"/>
        <v>10</v>
      </c>
      <c r="AI394" s="38">
        <f t="shared" si="231"/>
        <v>30</v>
      </c>
      <c r="AJ394" s="38"/>
      <c r="AK394" s="38">
        <f t="shared" si="232"/>
        <v>1</v>
      </c>
      <c r="AL394" s="38">
        <f t="shared" si="233"/>
        <v>0</v>
      </c>
      <c r="AM394" s="38">
        <f t="shared" si="234"/>
        <v>1</v>
      </c>
      <c r="AN394" s="38">
        <f t="shared" si="235"/>
        <v>2</v>
      </c>
      <c r="AO394" s="38"/>
      <c r="AP394" s="38">
        <f t="shared" si="236"/>
        <v>1</v>
      </c>
      <c r="AQ394" s="38">
        <f t="shared" si="237"/>
        <v>1</v>
      </c>
      <c r="AR394" s="38">
        <f t="shared" si="238"/>
        <v>1</v>
      </c>
      <c r="AS394" s="38">
        <f t="shared" si="239"/>
        <v>0</v>
      </c>
      <c r="AT394" s="38">
        <f t="shared" si="240"/>
        <v>0</v>
      </c>
      <c r="AU394" s="38"/>
      <c r="AV394" s="38">
        <f t="shared" si="241"/>
        <v>0</v>
      </c>
      <c r="AW394" s="38">
        <f t="shared" si="242"/>
        <v>1</v>
      </c>
      <c r="AX394" s="38">
        <f t="shared" si="243"/>
        <v>1</v>
      </c>
      <c r="AY394" s="38">
        <f t="shared" si="244"/>
        <v>0</v>
      </c>
      <c r="AZ394" s="38">
        <f t="shared" si="245"/>
        <v>1</v>
      </c>
      <c r="BA394" s="38">
        <f t="shared" si="246"/>
        <v>1</v>
      </c>
      <c r="BB394" s="38">
        <f t="shared" si="247"/>
        <v>1</v>
      </c>
      <c r="BC394" s="38">
        <f t="shared" si="248"/>
        <v>1</v>
      </c>
      <c r="BD394" s="38">
        <f t="shared" si="249"/>
        <v>6</v>
      </c>
      <c r="BE394" s="38"/>
      <c r="BF394" s="38"/>
      <c r="BG394" s="39">
        <f t="shared" si="250"/>
        <v>0.4833834586466164</v>
      </c>
      <c r="BH394" s="39">
        <f t="shared" si="251"/>
        <v>0.42229602916148773</v>
      </c>
      <c r="BI394" s="39">
        <f t="shared" si="252"/>
        <v>0.6498430804136394</v>
      </c>
      <c r="BJ394" s="38"/>
      <c r="BK394" s="38"/>
      <c r="BL394" s="38"/>
      <c r="BM394" s="38">
        <f t="shared" si="253"/>
        <v>0</v>
      </c>
      <c r="BN394" s="38">
        <f t="shared" si="254"/>
        <v>30</v>
      </c>
      <c r="BO394" s="38">
        <f t="shared" si="255"/>
        <v>2</v>
      </c>
      <c r="BP394" s="38">
        <f t="shared" si="256"/>
        <v>1</v>
      </c>
      <c r="BQ394" s="38">
        <f t="shared" si="257"/>
        <v>1</v>
      </c>
      <c r="BR394" s="38">
        <f t="shared" si="258"/>
        <v>1</v>
      </c>
      <c r="BS394" s="38">
        <f t="shared" si="259"/>
        <v>0</v>
      </c>
      <c r="BT394" s="38">
        <f t="shared" si="260"/>
        <v>0</v>
      </c>
      <c r="BU394" s="38">
        <f t="shared" si="261"/>
        <v>6</v>
      </c>
      <c r="BV394" s="40">
        <f t="shared" si="262"/>
        <v>-1</v>
      </c>
      <c r="BW394" s="40">
        <f t="shared" si="263"/>
        <v>5</v>
      </c>
      <c r="BX394" s="40">
        <f t="shared" si="264"/>
        <v>10</v>
      </c>
      <c r="BY394" s="38">
        <f t="shared" si="265"/>
        <v>55</v>
      </c>
      <c r="BZ394" s="37"/>
      <c r="CA394" s="37"/>
      <c r="CB394" s="37"/>
      <c r="CC394" s="37"/>
      <c r="CD394" s="37" t="s">
        <v>620</v>
      </c>
      <c r="CE394" s="37"/>
      <c r="CF394" s="37"/>
      <c r="CG394" s="37"/>
      <c r="CH394" s="37">
        <f t="shared" si="266"/>
        <v>1</v>
      </c>
      <c r="CI394" s="38">
        <f t="shared" si="267"/>
        <v>1</v>
      </c>
      <c r="CJ394" s="38">
        <f t="shared" si="268"/>
        <v>20.700000000000003</v>
      </c>
      <c r="CR394" s="38">
        <f t="shared" si="269"/>
        <v>0.7618439915745587</v>
      </c>
      <c r="CS394" s="39">
        <f t="shared" si="270"/>
        <v>-10</v>
      </c>
    </row>
    <row r="395" spans="1:97" ht="12.75">
      <c r="A395" s="4" t="s">
        <v>301</v>
      </c>
      <c r="B395" s="4" t="s">
        <v>2</v>
      </c>
      <c r="C395" s="5" t="s">
        <v>315</v>
      </c>
      <c r="D395" s="4"/>
      <c r="E395" s="4" t="s">
        <v>8</v>
      </c>
      <c r="F395" s="4" t="s">
        <v>316</v>
      </c>
      <c r="G395">
        <v>6.3</v>
      </c>
      <c r="M395">
        <v>-3.7</v>
      </c>
      <c r="N395">
        <v>6.8</v>
      </c>
      <c r="O395">
        <v>9.8</v>
      </c>
      <c r="P395">
        <v>12.7</v>
      </c>
      <c r="Q395">
        <v>12.6</v>
      </c>
      <c r="R395">
        <v>12.9</v>
      </c>
      <c r="S395">
        <v>12.6</v>
      </c>
      <c r="T395">
        <v>13.4</v>
      </c>
      <c r="U395">
        <v>15.9</v>
      </c>
      <c r="V395">
        <v>18.2</v>
      </c>
      <c r="W395">
        <v>19.1</v>
      </c>
      <c r="X395">
        <v>20.9</v>
      </c>
      <c r="Y395">
        <v>21.1</v>
      </c>
      <c r="Z395">
        <v>21.7</v>
      </c>
      <c r="AA395">
        <v>21.4</v>
      </c>
      <c r="AC395" s="38">
        <f t="shared" si="226"/>
        <v>5</v>
      </c>
      <c r="AD395" s="38">
        <f t="shared" si="227"/>
        <v>14.360000000000001</v>
      </c>
      <c r="AE395" s="38"/>
      <c r="AF395" s="38">
        <f t="shared" si="228"/>
        <v>10</v>
      </c>
      <c r="AG395" s="38">
        <f t="shared" si="229"/>
        <v>10</v>
      </c>
      <c r="AH395" s="38">
        <f t="shared" si="230"/>
        <v>10</v>
      </c>
      <c r="AI395" s="38">
        <f t="shared" si="231"/>
        <v>30</v>
      </c>
      <c r="AJ395" s="38"/>
      <c r="AK395" s="38">
        <f t="shared" si="232"/>
        <v>0</v>
      </c>
      <c r="AL395" s="38">
        <f t="shared" si="233"/>
        <v>1</v>
      </c>
      <c r="AM395" s="38">
        <f t="shared" si="234"/>
        <v>0</v>
      </c>
      <c r="AN395" s="38">
        <f t="shared" si="235"/>
        <v>1</v>
      </c>
      <c r="AO395" s="38"/>
      <c r="AP395" s="38">
        <f t="shared" si="236"/>
        <v>1</v>
      </c>
      <c r="AQ395" s="38">
        <f t="shared" si="237"/>
        <v>1</v>
      </c>
      <c r="AR395" s="38">
        <f t="shared" si="238"/>
        <v>0</v>
      </c>
      <c r="AS395" s="38">
        <f t="shared" si="239"/>
        <v>0</v>
      </c>
      <c r="AT395" s="38">
        <f t="shared" si="240"/>
        <v>0</v>
      </c>
      <c r="AU395" s="38"/>
      <c r="AV395" s="38">
        <f t="shared" si="241"/>
      </c>
      <c r="AW395" s="38">
        <f t="shared" si="242"/>
        <v>1</v>
      </c>
      <c r="AX395" s="38">
        <f t="shared" si="243"/>
        <v>1</v>
      </c>
      <c r="AY395" s="38">
        <f t="shared" si="244"/>
        <v>1</v>
      </c>
      <c r="AZ395" s="38">
        <f t="shared" si="245"/>
        <v>1</v>
      </c>
      <c r="BA395" s="38">
        <f t="shared" si="246"/>
        <v>1</v>
      </c>
      <c r="BB395" s="38">
        <f t="shared" si="247"/>
        <v>1</v>
      </c>
      <c r="BC395" s="38">
        <f t="shared" si="248"/>
        <v>0</v>
      </c>
      <c r="BD395" s="38">
        <f t="shared" si="249"/>
        <v>6</v>
      </c>
      <c r="BE395" s="38"/>
      <c r="BF395" s="38"/>
      <c r="BG395" s="39">
        <f t="shared" si="250"/>
        <v>1.3849999999999998</v>
      </c>
      <c r="BH395" s="39">
        <f t="shared" si="251"/>
        <v>0.8297128539120328</v>
      </c>
      <c r="BI395" s="39">
        <f t="shared" si="252"/>
        <v>0.9108857523927096</v>
      </c>
      <c r="BJ395" s="38"/>
      <c r="BK395" s="38"/>
      <c r="BL395" s="38"/>
      <c r="BM395" s="38">
        <f t="shared" si="253"/>
        <v>-10</v>
      </c>
      <c r="BN395" s="38">
        <f t="shared" si="254"/>
        <v>30</v>
      </c>
      <c r="BO395" s="38">
        <f t="shared" si="255"/>
        <v>1</v>
      </c>
      <c r="BP395" s="38">
        <f t="shared" si="256"/>
        <v>1</v>
      </c>
      <c r="BQ395" s="38">
        <f t="shared" si="257"/>
        <v>1</v>
      </c>
      <c r="BR395" s="38">
        <f t="shared" si="258"/>
        <v>0</v>
      </c>
      <c r="BS395" s="38">
        <f t="shared" si="259"/>
        <v>0</v>
      </c>
      <c r="BT395" s="38">
        <f t="shared" si="260"/>
        <v>0</v>
      </c>
      <c r="BU395" s="38">
        <f t="shared" si="261"/>
        <v>6</v>
      </c>
      <c r="BV395" s="40">
        <f t="shared" si="262"/>
        <v>0</v>
      </c>
      <c r="BW395" s="40">
        <f t="shared" si="263"/>
        <v>12.5</v>
      </c>
      <c r="BX395" s="40">
        <f t="shared" si="264"/>
        <v>30</v>
      </c>
      <c r="BY395" s="38">
        <f t="shared" si="265"/>
        <v>71.5</v>
      </c>
      <c r="BZ395" s="37"/>
      <c r="CA395" s="37"/>
      <c r="CB395" s="37"/>
      <c r="CC395" s="37" t="s">
        <v>620</v>
      </c>
      <c r="CD395" s="37" t="s">
        <v>620</v>
      </c>
      <c r="CE395" s="37"/>
      <c r="CF395" s="37"/>
      <c r="CG395" s="37"/>
      <c r="CH395" s="37">
        <f t="shared" si="266"/>
        <v>1</v>
      </c>
      <c r="CI395" s="38">
        <f t="shared" si="267"/>
        <v>1</v>
      </c>
      <c r="CJ395" s="38">
        <f t="shared" si="268"/>
        <v>21.549999999999997</v>
      </c>
      <c r="CR395" s="38">
        <f t="shared" si="269"/>
        <v>0.9108857523927096</v>
      </c>
      <c r="CS395" s="39">
        <f t="shared" si="270"/>
        <v>0</v>
      </c>
    </row>
    <row r="396" spans="1:97" ht="12.75">
      <c r="A396" s="4" t="s">
        <v>301</v>
      </c>
      <c r="B396" s="4" t="s">
        <v>2</v>
      </c>
      <c r="C396" s="5" t="s">
        <v>315</v>
      </c>
      <c r="D396" s="4"/>
      <c r="E396" s="4" t="s">
        <v>49</v>
      </c>
      <c r="F396" s="4" t="s">
        <v>316</v>
      </c>
      <c r="G396">
        <v>6.3</v>
      </c>
      <c r="H396">
        <v>14.1</v>
      </c>
      <c r="I396">
        <v>11.4</v>
      </c>
      <c r="J396">
        <v>12.7</v>
      </c>
      <c r="K396">
        <v>10.2</v>
      </c>
      <c r="L396">
        <v>10.7</v>
      </c>
      <c r="M396">
        <v>11.1</v>
      </c>
      <c r="N396">
        <v>13.1</v>
      </c>
      <c r="O396">
        <v>9.2</v>
      </c>
      <c r="P396">
        <v>10.2</v>
      </c>
      <c r="Q396">
        <v>8.6</v>
      </c>
      <c r="R396">
        <v>14.7</v>
      </c>
      <c r="S396">
        <v>15.4</v>
      </c>
      <c r="T396">
        <v>17</v>
      </c>
      <c r="U396">
        <v>16.5</v>
      </c>
      <c r="V396">
        <v>9.6</v>
      </c>
      <c r="W396">
        <v>10.6</v>
      </c>
      <c r="X396">
        <v>16.9</v>
      </c>
      <c r="Y396">
        <v>18.8</v>
      </c>
      <c r="Z396">
        <v>18.7</v>
      </c>
      <c r="AA396">
        <v>18.5</v>
      </c>
      <c r="AC396" s="38">
        <f t="shared" si="226"/>
        <v>0</v>
      </c>
      <c r="AD396" s="38">
        <f t="shared" si="227"/>
        <v>13.4</v>
      </c>
      <c r="AE396" s="38"/>
      <c r="AF396" s="38">
        <f t="shared" si="228"/>
        <v>5</v>
      </c>
      <c r="AG396" s="38">
        <f t="shared" si="229"/>
        <v>5</v>
      </c>
      <c r="AH396" s="38">
        <f t="shared" si="230"/>
        <v>5</v>
      </c>
      <c r="AI396" s="38">
        <f t="shared" si="231"/>
        <v>15</v>
      </c>
      <c r="AJ396" s="38"/>
      <c r="AK396" s="38">
        <f t="shared" si="232"/>
        <v>0</v>
      </c>
      <c r="AL396" s="38">
        <f t="shared" si="233"/>
        <v>0</v>
      </c>
      <c r="AM396" s="38">
        <f t="shared" si="234"/>
        <v>0</v>
      </c>
      <c r="AN396" s="38">
        <f t="shared" si="235"/>
        <v>0</v>
      </c>
      <c r="AO396" s="38"/>
      <c r="AP396" s="38">
        <f t="shared" si="236"/>
        <v>1</v>
      </c>
      <c r="AQ396" s="38">
        <f t="shared" si="237"/>
        <v>1</v>
      </c>
      <c r="AR396" s="38">
        <f t="shared" si="238"/>
        <v>0</v>
      </c>
      <c r="AS396" s="38">
        <f t="shared" si="239"/>
        <v>0</v>
      </c>
      <c r="AT396" s="38">
        <f t="shared" si="240"/>
        <v>0</v>
      </c>
      <c r="AU396" s="38"/>
      <c r="AV396" s="38">
        <f t="shared" si="241"/>
        <v>0</v>
      </c>
      <c r="AW396" s="38">
        <f t="shared" si="242"/>
        <v>0</v>
      </c>
      <c r="AX396" s="38">
        <f t="shared" si="243"/>
        <v>1</v>
      </c>
      <c r="AY396" s="38">
        <f t="shared" si="244"/>
        <v>0</v>
      </c>
      <c r="AZ396" s="38">
        <f t="shared" si="245"/>
        <v>1</v>
      </c>
      <c r="BA396" s="38">
        <f t="shared" si="246"/>
        <v>1</v>
      </c>
      <c r="BB396" s="38">
        <f t="shared" si="247"/>
        <v>0</v>
      </c>
      <c r="BC396" s="38">
        <f t="shared" si="248"/>
        <v>0</v>
      </c>
      <c r="BD396" s="38">
        <f t="shared" si="249"/>
        <v>3</v>
      </c>
      <c r="BE396" s="38"/>
      <c r="BF396" s="38"/>
      <c r="BG396" s="39">
        <f t="shared" si="250"/>
        <v>0.3430075187969925</v>
      </c>
      <c r="BH396" s="39">
        <f t="shared" si="251"/>
        <v>0.34794990232853323</v>
      </c>
      <c r="BI396" s="39">
        <f t="shared" si="252"/>
        <v>0.5898727848685115</v>
      </c>
      <c r="BJ396" s="38"/>
      <c r="BK396" s="38"/>
      <c r="BL396" s="38"/>
      <c r="BM396" s="38">
        <f t="shared" si="253"/>
        <v>0</v>
      </c>
      <c r="BN396" s="38">
        <f t="shared" si="254"/>
        <v>15</v>
      </c>
      <c r="BO396" s="38">
        <f t="shared" si="255"/>
        <v>0</v>
      </c>
      <c r="BP396" s="38">
        <f t="shared" si="256"/>
        <v>1</v>
      </c>
      <c r="BQ396" s="38">
        <f t="shared" si="257"/>
        <v>1</v>
      </c>
      <c r="BR396" s="38">
        <f t="shared" si="258"/>
        <v>0</v>
      </c>
      <c r="BS396" s="38">
        <f t="shared" si="259"/>
        <v>0</v>
      </c>
      <c r="BT396" s="38">
        <f t="shared" si="260"/>
        <v>0</v>
      </c>
      <c r="BU396" s="38">
        <f t="shared" si="261"/>
        <v>3</v>
      </c>
      <c r="BV396" s="40">
        <f t="shared" si="262"/>
        <v>-1</v>
      </c>
      <c r="BW396" s="40">
        <f t="shared" si="263"/>
        <v>5</v>
      </c>
      <c r="BX396" s="40">
        <f t="shared" si="264"/>
        <v>10</v>
      </c>
      <c r="BY396" s="38">
        <f t="shared" si="265"/>
        <v>34</v>
      </c>
      <c r="BZ396" s="37"/>
      <c r="CA396" s="37"/>
      <c r="CB396" s="37"/>
      <c r="CC396" s="37"/>
      <c r="CD396" s="37"/>
      <c r="CE396" s="37"/>
      <c r="CF396" s="37"/>
      <c r="CG396" s="37"/>
      <c r="CH396" s="37">
        <f t="shared" si="266"/>
        <v>1</v>
      </c>
      <c r="CI396" s="38">
        <f t="shared" si="267"/>
        <v>0</v>
      </c>
      <c r="CJ396" s="38">
        <f t="shared" si="268"/>
        <v>18.6</v>
      </c>
      <c r="CR396" s="38">
        <f t="shared" si="269"/>
        <v>0.6818343602719508</v>
      </c>
      <c r="CS396" s="39">
        <f t="shared" si="270"/>
        <v>-10</v>
      </c>
    </row>
    <row r="397" spans="1:97" ht="12.75">
      <c r="A397" s="4" t="s">
        <v>301</v>
      </c>
      <c r="B397" s="4" t="s">
        <v>2</v>
      </c>
      <c r="C397" s="5" t="s">
        <v>317</v>
      </c>
      <c r="D397" s="4"/>
      <c r="E397" s="4" t="s">
        <v>8</v>
      </c>
      <c r="F397" s="4" t="s">
        <v>318</v>
      </c>
      <c r="G397">
        <v>6.3</v>
      </c>
      <c r="Q397">
        <v>7.8</v>
      </c>
      <c r="R397">
        <v>10.4</v>
      </c>
      <c r="S397">
        <v>13.7</v>
      </c>
      <c r="T397">
        <v>14.6</v>
      </c>
      <c r="U397">
        <v>12.3</v>
      </c>
      <c r="V397">
        <v>13.5</v>
      </c>
      <c r="W397">
        <v>15.4</v>
      </c>
      <c r="X397">
        <v>19</v>
      </c>
      <c r="Y397">
        <v>20.1</v>
      </c>
      <c r="Z397">
        <v>23.5</v>
      </c>
      <c r="AA397">
        <v>19.1</v>
      </c>
      <c r="AC397" s="38">
        <f t="shared" si="226"/>
        <v>9</v>
      </c>
      <c r="AD397" s="38">
        <f t="shared" si="227"/>
        <v>15.4</v>
      </c>
      <c r="AE397" s="38"/>
      <c r="AF397" s="38">
        <f t="shared" si="228"/>
        <v>10</v>
      </c>
      <c r="AG397" s="38">
        <f t="shared" si="229"/>
        <v>15</v>
      </c>
      <c r="AH397" s="38">
        <f t="shared" si="230"/>
        <v>5</v>
      </c>
      <c r="AI397" s="38">
        <f t="shared" si="231"/>
        <v>30</v>
      </c>
      <c r="AJ397" s="38"/>
      <c r="AK397" s="38">
        <f t="shared" si="232"/>
        <v>0</v>
      </c>
      <c r="AL397" s="38">
        <f t="shared" si="233"/>
        <v>1</v>
      </c>
      <c r="AM397" s="38">
        <f t="shared" si="234"/>
        <v>0</v>
      </c>
      <c r="AN397" s="38">
        <f t="shared" si="235"/>
        <v>1</v>
      </c>
      <c r="AO397" s="38"/>
      <c r="AP397" s="38">
        <f t="shared" si="236"/>
        <v>1</v>
      </c>
      <c r="AQ397" s="38">
        <f t="shared" si="237"/>
        <v>1</v>
      </c>
      <c r="AR397" s="38">
        <f t="shared" si="238"/>
        <v>0</v>
      </c>
      <c r="AS397" s="38">
        <f t="shared" si="239"/>
        <v>0</v>
      </c>
      <c r="AT397" s="38">
        <f t="shared" si="240"/>
        <v>0</v>
      </c>
      <c r="AU397" s="38"/>
      <c r="AV397" s="38">
        <f t="shared" si="241"/>
      </c>
      <c r="AW397" s="38">
        <f t="shared" si="242"/>
      </c>
      <c r="AX397" s="38">
        <f t="shared" si="243"/>
        <v>1</v>
      </c>
      <c r="AY397" s="38">
        <f t="shared" si="244"/>
        <v>1</v>
      </c>
      <c r="AZ397" s="38">
        <f t="shared" si="245"/>
        <v>1</v>
      </c>
      <c r="BA397" s="38">
        <f t="shared" si="246"/>
        <v>1</v>
      </c>
      <c r="BB397" s="38">
        <f t="shared" si="247"/>
        <v>0</v>
      </c>
      <c r="BC397" s="38">
        <f t="shared" si="248"/>
        <v>0</v>
      </c>
      <c r="BD397" s="38">
        <f t="shared" si="249"/>
        <v>4</v>
      </c>
      <c r="BE397" s="38"/>
      <c r="BF397" s="38"/>
      <c r="BG397" s="39">
        <f t="shared" si="250"/>
        <v>1.2727272727272727</v>
      </c>
      <c r="BH397" s="39">
        <f t="shared" si="251"/>
        <v>0.8331703833433933</v>
      </c>
      <c r="BI397" s="39">
        <f t="shared" si="252"/>
        <v>0.9127816734265611</v>
      </c>
      <c r="BJ397" s="38"/>
      <c r="BK397" s="38"/>
      <c r="BL397" s="38"/>
      <c r="BM397" s="38">
        <f t="shared" si="253"/>
        <v>-18</v>
      </c>
      <c r="BN397" s="38">
        <f t="shared" si="254"/>
        <v>30</v>
      </c>
      <c r="BO397" s="38">
        <f t="shared" si="255"/>
        <v>1</v>
      </c>
      <c r="BP397" s="38">
        <f t="shared" si="256"/>
        <v>1</v>
      </c>
      <c r="BQ397" s="38">
        <f t="shared" si="257"/>
        <v>1</v>
      </c>
      <c r="BR397" s="38">
        <f t="shared" si="258"/>
        <v>0</v>
      </c>
      <c r="BS397" s="38">
        <f t="shared" si="259"/>
        <v>0</v>
      </c>
      <c r="BT397" s="38">
        <f t="shared" si="260"/>
        <v>0</v>
      </c>
      <c r="BU397" s="38">
        <f t="shared" si="261"/>
        <v>4</v>
      </c>
      <c r="BV397" s="40">
        <f t="shared" si="262"/>
        <v>0</v>
      </c>
      <c r="BW397" s="40">
        <f t="shared" si="263"/>
        <v>12.5</v>
      </c>
      <c r="BX397" s="40">
        <f t="shared" si="264"/>
        <v>30</v>
      </c>
      <c r="BY397" s="38">
        <f t="shared" si="265"/>
        <v>61.5</v>
      </c>
      <c r="BZ397" s="37"/>
      <c r="CA397" s="37"/>
      <c r="CB397" s="37"/>
      <c r="CC397" s="37"/>
      <c r="CD397" s="37" t="s">
        <v>620</v>
      </c>
      <c r="CE397" s="37"/>
      <c r="CF397" s="37"/>
      <c r="CG397" s="37"/>
      <c r="CH397" s="37">
        <f t="shared" si="266"/>
        <v>1</v>
      </c>
      <c r="CI397" s="38">
        <f t="shared" si="267"/>
        <v>1</v>
      </c>
      <c r="CJ397" s="38">
        <f t="shared" si="268"/>
        <v>21.3</v>
      </c>
      <c r="CR397" s="38">
        <f t="shared" si="269"/>
        <v>0.9127816734265611</v>
      </c>
      <c r="CS397" s="39">
        <f t="shared" si="270"/>
        <v>0</v>
      </c>
    </row>
    <row r="398" spans="1:97" ht="12.75">
      <c r="A398" s="4" t="s">
        <v>301</v>
      </c>
      <c r="B398" s="4" t="s">
        <v>2</v>
      </c>
      <c r="C398" s="5" t="s">
        <v>317</v>
      </c>
      <c r="D398" s="4"/>
      <c r="E398" s="4" t="s">
        <v>49</v>
      </c>
      <c r="F398" s="4" t="s">
        <v>318</v>
      </c>
      <c r="G398">
        <v>6.3</v>
      </c>
      <c r="H398">
        <v>14.7</v>
      </c>
      <c r="I398">
        <v>8.7</v>
      </c>
      <c r="J398">
        <v>14.9</v>
      </c>
      <c r="K398">
        <v>14.9</v>
      </c>
      <c r="L398">
        <v>13</v>
      </c>
      <c r="M398">
        <v>10.6</v>
      </c>
      <c r="N398">
        <v>9</v>
      </c>
      <c r="O398">
        <v>12</v>
      </c>
      <c r="P398">
        <v>5.9</v>
      </c>
      <c r="Q398">
        <v>10.7</v>
      </c>
      <c r="R398">
        <v>17.4</v>
      </c>
      <c r="S398">
        <v>15.8</v>
      </c>
      <c r="T398">
        <v>12.9</v>
      </c>
      <c r="U398">
        <v>11.1</v>
      </c>
      <c r="V398">
        <v>20.3</v>
      </c>
      <c r="W398">
        <v>3.6</v>
      </c>
      <c r="X398">
        <v>15.1</v>
      </c>
      <c r="Y398">
        <v>23.6</v>
      </c>
      <c r="Z398">
        <v>19.7</v>
      </c>
      <c r="AA398">
        <v>20.6</v>
      </c>
      <c r="AC398" s="38">
        <f t="shared" si="226"/>
        <v>0</v>
      </c>
      <c r="AD398" s="38">
        <f t="shared" si="227"/>
        <v>13.725</v>
      </c>
      <c r="AE398" s="38"/>
      <c r="AF398" s="38">
        <f t="shared" si="228"/>
        <v>15</v>
      </c>
      <c r="AG398" s="38">
        <f t="shared" si="229"/>
        <v>10</v>
      </c>
      <c r="AH398" s="38">
        <f t="shared" si="230"/>
        <v>10</v>
      </c>
      <c r="AI398" s="38">
        <f t="shared" si="231"/>
        <v>35</v>
      </c>
      <c r="AJ398" s="38"/>
      <c r="AK398" s="38">
        <f t="shared" si="232"/>
        <v>1</v>
      </c>
      <c r="AL398" s="38">
        <f t="shared" si="233"/>
        <v>0</v>
      </c>
      <c r="AM398" s="38">
        <f t="shared" si="234"/>
        <v>1</v>
      </c>
      <c r="AN398" s="38">
        <f t="shared" si="235"/>
        <v>2</v>
      </c>
      <c r="AO398" s="38"/>
      <c r="AP398" s="38">
        <f t="shared" si="236"/>
        <v>1</v>
      </c>
      <c r="AQ398" s="38">
        <f t="shared" si="237"/>
        <v>1</v>
      </c>
      <c r="AR398" s="38">
        <f t="shared" si="238"/>
        <v>0</v>
      </c>
      <c r="AS398" s="38">
        <f t="shared" si="239"/>
        <v>0</v>
      </c>
      <c r="AT398" s="38">
        <f t="shared" si="240"/>
        <v>0</v>
      </c>
      <c r="AU398" s="38"/>
      <c r="AV398" s="38">
        <f t="shared" si="241"/>
        <v>0</v>
      </c>
      <c r="AW398" s="38">
        <f t="shared" si="242"/>
        <v>0</v>
      </c>
      <c r="AX398" s="38">
        <f t="shared" si="243"/>
        <v>1</v>
      </c>
      <c r="AY398" s="38">
        <f t="shared" si="244"/>
        <v>0</v>
      </c>
      <c r="AZ398" s="38">
        <f t="shared" si="245"/>
        <v>1</v>
      </c>
      <c r="BA398" s="38">
        <f t="shared" si="246"/>
        <v>1</v>
      </c>
      <c r="BB398" s="38">
        <f t="shared" si="247"/>
        <v>0</v>
      </c>
      <c r="BC398" s="38">
        <f t="shared" si="248"/>
        <v>0</v>
      </c>
      <c r="BD398" s="38">
        <f t="shared" si="249"/>
        <v>3</v>
      </c>
      <c r="BE398" s="38"/>
      <c r="BF398" s="38"/>
      <c r="BG398" s="39">
        <f t="shared" si="250"/>
        <v>0.3546616541353384</v>
      </c>
      <c r="BH398" s="39">
        <f t="shared" si="251"/>
        <v>0.17125415458030874</v>
      </c>
      <c r="BI398" s="39">
        <f t="shared" si="252"/>
        <v>0.41382865364823246</v>
      </c>
      <c r="BJ398" s="38"/>
      <c r="BK398" s="38"/>
      <c r="BL398" s="38"/>
      <c r="BM398" s="38">
        <f t="shared" si="253"/>
        <v>0</v>
      </c>
      <c r="BN398" s="38">
        <f t="shared" si="254"/>
        <v>35</v>
      </c>
      <c r="BO398" s="38">
        <f t="shared" si="255"/>
        <v>2</v>
      </c>
      <c r="BP398" s="38">
        <f t="shared" si="256"/>
        <v>1</v>
      </c>
      <c r="BQ398" s="38">
        <f t="shared" si="257"/>
        <v>1</v>
      </c>
      <c r="BR398" s="38">
        <f t="shared" si="258"/>
        <v>0</v>
      </c>
      <c r="BS398" s="38">
        <f t="shared" si="259"/>
        <v>0</v>
      </c>
      <c r="BT398" s="38">
        <f t="shared" si="260"/>
        <v>0</v>
      </c>
      <c r="BU398" s="38">
        <f t="shared" si="261"/>
        <v>3</v>
      </c>
      <c r="BV398" s="40">
        <f t="shared" si="262"/>
        <v>-1</v>
      </c>
      <c r="BW398" s="40">
        <f t="shared" si="263"/>
        <v>0</v>
      </c>
      <c r="BX398" s="40">
        <f t="shared" si="264"/>
        <v>5</v>
      </c>
      <c r="BY398" s="38">
        <f t="shared" si="265"/>
        <v>46</v>
      </c>
      <c r="BZ398" s="37"/>
      <c r="CA398" s="37"/>
      <c r="CB398" s="37"/>
      <c r="CC398" s="37"/>
      <c r="CD398" s="37" t="s">
        <v>620</v>
      </c>
      <c r="CE398" s="37"/>
      <c r="CF398" s="37"/>
      <c r="CG398" s="37"/>
      <c r="CH398" s="37">
        <f t="shared" si="266"/>
        <v>1</v>
      </c>
      <c r="CI398" s="38">
        <f t="shared" si="267"/>
        <v>1</v>
      </c>
      <c r="CJ398" s="38">
        <f t="shared" si="268"/>
        <v>20.15</v>
      </c>
      <c r="CR398" s="38">
        <f t="shared" si="269"/>
        <v>0.5452070670573343</v>
      </c>
      <c r="CS398" s="39">
        <f t="shared" si="270"/>
        <v>-10</v>
      </c>
    </row>
    <row r="399" spans="1:97" ht="12.75">
      <c r="A399" s="4" t="s">
        <v>301</v>
      </c>
      <c r="B399" s="4" t="s">
        <v>2</v>
      </c>
      <c r="C399" s="5" t="s">
        <v>319</v>
      </c>
      <c r="D399" s="4"/>
      <c r="E399" s="4" t="s">
        <v>8</v>
      </c>
      <c r="F399" s="4" t="s">
        <v>320</v>
      </c>
      <c r="G399">
        <v>6.3</v>
      </c>
      <c r="H399">
        <v>4.9</v>
      </c>
      <c r="I399">
        <v>-0.9</v>
      </c>
      <c r="J399">
        <v>3.6</v>
      </c>
      <c r="K399">
        <v>9.3</v>
      </c>
      <c r="L399">
        <v>10.2</v>
      </c>
      <c r="M399">
        <v>10.5</v>
      </c>
      <c r="N399">
        <v>14.2</v>
      </c>
      <c r="O399">
        <v>14.6</v>
      </c>
      <c r="P399">
        <v>14</v>
      </c>
      <c r="Q399">
        <v>13.5</v>
      </c>
      <c r="R399">
        <v>11.9</v>
      </c>
      <c r="S399">
        <v>15.7</v>
      </c>
      <c r="T399">
        <v>15.7</v>
      </c>
      <c r="U399">
        <v>16.2</v>
      </c>
      <c r="V399">
        <v>16.4</v>
      </c>
      <c r="W399">
        <v>14.9</v>
      </c>
      <c r="X399">
        <v>19.1</v>
      </c>
      <c r="Y399">
        <v>20.8</v>
      </c>
      <c r="Z399">
        <v>21.8</v>
      </c>
      <c r="AA399">
        <v>18.2</v>
      </c>
      <c r="AC399" s="38">
        <f t="shared" si="226"/>
        <v>0</v>
      </c>
      <c r="AD399" s="38">
        <f t="shared" si="227"/>
        <v>13.23</v>
      </c>
      <c r="AE399" s="38"/>
      <c r="AF399" s="38">
        <f t="shared" si="228"/>
        <v>10</v>
      </c>
      <c r="AG399" s="38">
        <f t="shared" si="229"/>
        <v>10</v>
      </c>
      <c r="AH399" s="38">
        <f t="shared" si="230"/>
        <v>5</v>
      </c>
      <c r="AI399" s="38">
        <f t="shared" si="231"/>
        <v>25</v>
      </c>
      <c r="AJ399" s="38"/>
      <c r="AK399" s="38">
        <f t="shared" si="232"/>
        <v>1</v>
      </c>
      <c r="AL399" s="38">
        <f t="shared" si="233"/>
        <v>1</v>
      </c>
      <c r="AM399" s="38">
        <f t="shared" si="234"/>
        <v>0</v>
      </c>
      <c r="AN399" s="38">
        <f t="shared" si="235"/>
        <v>2</v>
      </c>
      <c r="AO399" s="38"/>
      <c r="AP399" s="38">
        <f t="shared" si="236"/>
        <v>0</v>
      </c>
      <c r="AQ399" s="38">
        <f t="shared" si="237"/>
        <v>1</v>
      </c>
      <c r="AR399" s="38">
        <f t="shared" si="238"/>
        <v>0</v>
      </c>
      <c r="AS399" s="38">
        <f t="shared" si="239"/>
        <v>0</v>
      </c>
      <c r="AT399" s="38">
        <f t="shared" si="240"/>
        <v>0</v>
      </c>
      <c r="AU399" s="38"/>
      <c r="AV399" s="38">
        <f t="shared" si="241"/>
        <v>1</v>
      </c>
      <c r="AW399" s="38">
        <f t="shared" si="242"/>
        <v>1</v>
      </c>
      <c r="AX399" s="38">
        <f t="shared" si="243"/>
        <v>1</v>
      </c>
      <c r="AY399" s="38">
        <f t="shared" si="244"/>
        <v>1</v>
      </c>
      <c r="AZ399" s="38">
        <f t="shared" si="245"/>
        <v>1</v>
      </c>
      <c r="BA399" s="38">
        <f t="shared" si="246"/>
        <v>1</v>
      </c>
      <c r="BB399" s="38">
        <f t="shared" si="247"/>
        <v>0</v>
      </c>
      <c r="BC399" s="38">
        <f t="shared" si="248"/>
        <v>0</v>
      </c>
      <c r="BD399" s="38">
        <f t="shared" si="249"/>
        <v>6</v>
      </c>
      <c r="BE399" s="38"/>
      <c r="BF399" s="38"/>
      <c r="BG399" s="39">
        <f t="shared" si="250"/>
        <v>0.8660150375939852</v>
      </c>
      <c r="BH399" s="39">
        <f t="shared" si="251"/>
        <v>0.8006942890473253</v>
      </c>
      <c r="BI399" s="39">
        <f t="shared" si="252"/>
        <v>0.8948152262044524</v>
      </c>
      <c r="BJ399" s="38"/>
      <c r="BK399" s="38"/>
      <c r="BL399" s="38"/>
      <c r="BM399" s="38">
        <f t="shared" si="253"/>
        <v>0</v>
      </c>
      <c r="BN399" s="38">
        <f t="shared" si="254"/>
        <v>25</v>
      </c>
      <c r="BO399" s="38">
        <f t="shared" si="255"/>
        <v>2</v>
      </c>
      <c r="BP399" s="38">
        <f t="shared" si="256"/>
        <v>0</v>
      </c>
      <c r="BQ399" s="38">
        <f t="shared" si="257"/>
        <v>1</v>
      </c>
      <c r="BR399" s="38">
        <f t="shared" si="258"/>
        <v>0</v>
      </c>
      <c r="BS399" s="38">
        <f t="shared" si="259"/>
        <v>0</v>
      </c>
      <c r="BT399" s="38">
        <f t="shared" si="260"/>
        <v>0</v>
      </c>
      <c r="BU399" s="38">
        <f t="shared" si="261"/>
        <v>6</v>
      </c>
      <c r="BV399" s="40">
        <f t="shared" si="262"/>
        <v>5</v>
      </c>
      <c r="BW399" s="40">
        <f t="shared" si="263"/>
        <v>12.5</v>
      </c>
      <c r="BX399" s="40">
        <f t="shared" si="264"/>
        <v>25</v>
      </c>
      <c r="BY399" s="38">
        <f t="shared" si="265"/>
        <v>76.5</v>
      </c>
      <c r="BZ399" s="37"/>
      <c r="CA399" s="37"/>
      <c r="CB399" s="37" t="s">
        <v>620</v>
      </c>
      <c r="CC399" s="37" t="s">
        <v>620</v>
      </c>
      <c r="CD399" s="37" t="s">
        <v>620</v>
      </c>
      <c r="CE399" s="37"/>
      <c r="CF399" s="37"/>
      <c r="CG399" s="37"/>
      <c r="CH399" s="37">
        <f t="shared" si="266"/>
        <v>1</v>
      </c>
      <c r="CI399" s="38">
        <f t="shared" si="267"/>
        <v>1</v>
      </c>
      <c r="CJ399" s="38">
        <f t="shared" si="268"/>
        <v>20</v>
      </c>
      <c r="CR399" s="38">
        <f t="shared" si="269"/>
        <v>0.8744765227066302</v>
      </c>
      <c r="CS399" s="39">
        <f t="shared" si="270"/>
        <v>-0.020338703497822186</v>
      </c>
    </row>
    <row r="400" spans="1:97" ht="12.75">
      <c r="A400" s="4" t="s">
        <v>301</v>
      </c>
      <c r="B400" s="4" t="s">
        <v>2</v>
      </c>
      <c r="C400" s="5" t="s">
        <v>319</v>
      </c>
      <c r="D400" s="4"/>
      <c r="E400" s="4" t="s">
        <v>49</v>
      </c>
      <c r="F400" s="4" t="s">
        <v>320</v>
      </c>
      <c r="G400">
        <v>6.3</v>
      </c>
      <c r="H400">
        <v>9.4</v>
      </c>
      <c r="I400">
        <v>5.8</v>
      </c>
      <c r="J400">
        <v>9.7</v>
      </c>
      <c r="K400">
        <v>8</v>
      </c>
      <c r="L400">
        <v>10.4</v>
      </c>
      <c r="M400">
        <v>10.8</v>
      </c>
      <c r="N400">
        <v>12.6</v>
      </c>
      <c r="O400">
        <v>11.5</v>
      </c>
      <c r="P400">
        <v>11.7</v>
      </c>
      <c r="Q400">
        <v>16.5</v>
      </c>
      <c r="R400">
        <v>14.5</v>
      </c>
      <c r="S400">
        <v>13.8</v>
      </c>
      <c r="T400">
        <v>13.2</v>
      </c>
      <c r="U400">
        <v>15.3</v>
      </c>
      <c r="V400">
        <v>18.3</v>
      </c>
      <c r="W400">
        <v>15.4</v>
      </c>
      <c r="X400">
        <v>19.5</v>
      </c>
      <c r="Y400">
        <v>18.5</v>
      </c>
      <c r="Z400">
        <v>19.6</v>
      </c>
      <c r="AA400">
        <v>19.7</v>
      </c>
      <c r="AC400" s="38">
        <f t="shared" si="226"/>
        <v>0</v>
      </c>
      <c r="AD400" s="38">
        <f t="shared" si="227"/>
        <v>13.709999999999999</v>
      </c>
      <c r="AE400" s="38"/>
      <c r="AF400" s="38">
        <f t="shared" si="228"/>
        <v>5</v>
      </c>
      <c r="AG400" s="38">
        <f t="shared" si="229"/>
        <v>5</v>
      </c>
      <c r="AH400" s="38">
        <f t="shared" si="230"/>
        <v>5</v>
      </c>
      <c r="AI400" s="38">
        <f t="shared" si="231"/>
        <v>15</v>
      </c>
      <c r="AJ400" s="38"/>
      <c r="AK400" s="38">
        <f t="shared" si="232"/>
        <v>0</v>
      </c>
      <c r="AL400" s="38">
        <f t="shared" si="233"/>
        <v>0</v>
      </c>
      <c r="AM400" s="38">
        <f t="shared" si="234"/>
        <v>0</v>
      </c>
      <c r="AN400" s="38">
        <f t="shared" si="235"/>
        <v>0</v>
      </c>
      <c r="AO400" s="38"/>
      <c r="AP400" s="38">
        <f t="shared" si="236"/>
        <v>1</v>
      </c>
      <c r="AQ400" s="38">
        <f t="shared" si="237"/>
        <v>1</v>
      </c>
      <c r="AR400" s="38">
        <f t="shared" si="238"/>
        <v>1</v>
      </c>
      <c r="AS400" s="38">
        <f t="shared" si="239"/>
        <v>1</v>
      </c>
      <c r="AT400" s="38">
        <f t="shared" si="240"/>
        <v>0</v>
      </c>
      <c r="AU400" s="38"/>
      <c r="AV400" s="38">
        <f t="shared" si="241"/>
        <v>1</v>
      </c>
      <c r="AW400" s="38">
        <f t="shared" si="242"/>
        <v>1</v>
      </c>
      <c r="AX400" s="38">
        <f t="shared" si="243"/>
        <v>1</v>
      </c>
      <c r="AY400" s="38">
        <f t="shared" si="244"/>
        <v>1</v>
      </c>
      <c r="AZ400" s="38">
        <f t="shared" si="245"/>
        <v>1</v>
      </c>
      <c r="BA400" s="38">
        <f t="shared" si="246"/>
        <v>1</v>
      </c>
      <c r="BB400" s="38">
        <f t="shared" si="247"/>
        <v>1</v>
      </c>
      <c r="BC400" s="38">
        <f t="shared" si="248"/>
        <v>1</v>
      </c>
      <c r="BD400" s="38">
        <f t="shared" si="249"/>
        <v>8</v>
      </c>
      <c r="BE400" s="38"/>
      <c r="BF400" s="38"/>
      <c r="BG400" s="39">
        <f t="shared" si="250"/>
        <v>0.651127819548872</v>
      </c>
      <c r="BH400" s="39">
        <f t="shared" si="251"/>
        <v>0.8767339366021972</v>
      </c>
      <c r="BI400" s="39">
        <f t="shared" si="252"/>
        <v>0.9363407160869366</v>
      </c>
      <c r="BJ400" s="38"/>
      <c r="BK400" s="38"/>
      <c r="BL400" s="38"/>
      <c r="BM400" s="38">
        <f t="shared" si="253"/>
        <v>0</v>
      </c>
      <c r="BN400" s="38">
        <f t="shared" si="254"/>
        <v>15</v>
      </c>
      <c r="BO400" s="38">
        <f t="shared" si="255"/>
        <v>0</v>
      </c>
      <c r="BP400" s="38">
        <f t="shared" si="256"/>
        <v>1</v>
      </c>
      <c r="BQ400" s="38">
        <f t="shared" si="257"/>
        <v>1</v>
      </c>
      <c r="BR400" s="38">
        <f t="shared" si="258"/>
        <v>1</v>
      </c>
      <c r="BS400" s="38">
        <f t="shared" si="259"/>
        <v>1</v>
      </c>
      <c r="BT400" s="38">
        <f t="shared" si="260"/>
        <v>0</v>
      </c>
      <c r="BU400" s="38">
        <f t="shared" si="261"/>
        <v>8</v>
      </c>
      <c r="BV400" s="40">
        <f t="shared" si="262"/>
        <v>2.5</v>
      </c>
      <c r="BW400" s="40">
        <f t="shared" si="263"/>
        <v>15</v>
      </c>
      <c r="BX400" s="40">
        <f t="shared" si="264"/>
        <v>30</v>
      </c>
      <c r="BY400" s="38">
        <f t="shared" si="265"/>
        <v>74.5</v>
      </c>
      <c r="BZ400" s="37"/>
      <c r="CA400" s="37"/>
      <c r="CB400" s="37"/>
      <c r="CC400" s="37" t="s">
        <v>620</v>
      </c>
      <c r="CD400" s="37" t="s">
        <v>620</v>
      </c>
      <c r="CE400" s="37"/>
      <c r="CF400" s="37"/>
      <c r="CG400" s="37"/>
      <c r="CH400" s="37">
        <f t="shared" si="266"/>
        <v>1</v>
      </c>
      <c r="CI400" s="38">
        <f t="shared" si="267"/>
        <v>1</v>
      </c>
      <c r="CJ400" s="38">
        <f t="shared" si="268"/>
        <v>19.65</v>
      </c>
      <c r="CR400" s="38">
        <f t="shared" si="269"/>
        <v>0.9117158417889321</v>
      </c>
      <c r="CS400" s="39">
        <f t="shared" si="270"/>
        <v>-0.02462487429800453</v>
      </c>
    </row>
    <row r="401" spans="1:97" ht="12.75">
      <c r="A401" s="4" t="s">
        <v>301</v>
      </c>
      <c r="B401" s="4" t="s">
        <v>2</v>
      </c>
      <c r="C401" s="5" t="s">
        <v>321</v>
      </c>
      <c r="D401" s="4"/>
      <c r="E401" s="4" t="s">
        <v>8</v>
      </c>
      <c r="F401" s="4" t="s">
        <v>322</v>
      </c>
      <c r="G401">
        <v>6.3</v>
      </c>
      <c r="I401">
        <v>6.6</v>
      </c>
      <c r="J401">
        <v>1.9</v>
      </c>
      <c r="K401">
        <v>9.8</v>
      </c>
      <c r="L401">
        <v>10.3</v>
      </c>
      <c r="M401">
        <v>10.3</v>
      </c>
      <c r="N401">
        <v>15.2</v>
      </c>
      <c r="O401">
        <v>13.1</v>
      </c>
      <c r="P401">
        <v>12.9</v>
      </c>
      <c r="Q401">
        <v>13.9</v>
      </c>
      <c r="R401">
        <v>12.7</v>
      </c>
      <c r="S401">
        <v>15.8</v>
      </c>
      <c r="T401">
        <v>15.3</v>
      </c>
      <c r="U401">
        <v>14.8</v>
      </c>
      <c r="V401">
        <v>16</v>
      </c>
      <c r="W401">
        <v>16.9</v>
      </c>
      <c r="X401">
        <v>16.3</v>
      </c>
      <c r="Y401">
        <v>21</v>
      </c>
      <c r="Z401">
        <v>21.8</v>
      </c>
      <c r="AA401">
        <v>16.7</v>
      </c>
      <c r="AC401" s="38">
        <f t="shared" si="226"/>
        <v>1</v>
      </c>
      <c r="AD401" s="38">
        <f t="shared" si="227"/>
        <v>13.752631578947373</v>
      </c>
      <c r="AE401" s="38"/>
      <c r="AF401" s="38">
        <f t="shared" si="228"/>
        <v>10</v>
      </c>
      <c r="AG401" s="38">
        <f t="shared" si="229"/>
        <v>10</v>
      </c>
      <c r="AH401" s="38">
        <f t="shared" si="230"/>
        <v>0</v>
      </c>
      <c r="AI401" s="38">
        <f t="shared" si="231"/>
        <v>20</v>
      </c>
      <c r="AJ401" s="38"/>
      <c r="AK401" s="38">
        <f t="shared" si="232"/>
        <v>1</v>
      </c>
      <c r="AL401" s="38">
        <f t="shared" si="233"/>
        <v>1</v>
      </c>
      <c r="AM401" s="38">
        <f t="shared" si="234"/>
        <v>0</v>
      </c>
      <c r="AN401" s="38">
        <f t="shared" si="235"/>
        <v>2</v>
      </c>
      <c r="AO401" s="38"/>
      <c r="AP401" s="38">
        <f t="shared" si="236"/>
        <v>0</v>
      </c>
      <c r="AQ401" s="38">
        <f t="shared" si="237"/>
        <v>1</v>
      </c>
      <c r="AR401" s="38">
        <f t="shared" si="238"/>
        <v>0</v>
      </c>
      <c r="AS401" s="38">
        <f t="shared" si="239"/>
        <v>0</v>
      </c>
      <c r="AT401" s="38">
        <f t="shared" si="240"/>
        <v>0</v>
      </c>
      <c r="AU401" s="38"/>
      <c r="AV401" s="38">
        <f t="shared" si="241"/>
        <v>1</v>
      </c>
      <c r="AW401" s="38">
        <f t="shared" si="242"/>
        <v>1</v>
      </c>
      <c r="AX401" s="38">
        <f t="shared" si="243"/>
        <v>1</v>
      </c>
      <c r="AY401" s="38">
        <f t="shared" si="244"/>
        <v>1</v>
      </c>
      <c r="AZ401" s="38">
        <f t="shared" si="245"/>
        <v>1</v>
      </c>
      <c r="BA401" s="38">
        <f t="shared" si="246"/>
        <v>1</v>
      </c>
      <c r="BB401" s="38">
        <f t="shared" si="247"/>
        <v>0</v>
      </c>
      <c r="BC401" s="38">
        <f t="shared" si="248"/>
        <v>0</v>
      </c>
      <c r="BD401" s="38">
        <f t="shared" si="249"/>
        <v>6</v>
      </c>
      <c r="BE401" s="38"/>
      <c r="BF401" s="38"/>
      <c r="BG401" s="39">
        <f t="shared" si="250"/>
        <v>0.7236842105263158</v>
      </c>
      <c r="BH401" s="39">
        <f t="shared" si="251"/>
        <v>0.7642841550377569</v>
      </c>
      <c r="BI401" s="39">
        <f t="shared" si="252"/>
        <v>0.8742334671229173</v>
      </c>
      <c r="BJ401" s="38"/>
      <c r="BK401" s="38"/>
      <c r="BL401" s="38"/>
      <c r="BM401" s="38">
        <f t="shared" si="253"/>
        <v>-2</v>
      </c>
      <c r="BN401" s="38">
        <f t="shared" si="254"/>
        <v>20</v>
      </c>
      <c r="BO401" s="38">
        <f t="shared" si="255"/>
        <v>2</v>
      </c>
      <c r="BP401" s="38">
        <f t="shared" si="256"/>
        <v>0</v>
      </c>
      <c r="BQ401" s="38">
        <f t="shared" si="257"/>
        <v>1</v>
      </c>
      <c r="BR401" s="38">
        <f t="shared" si="258"/>
        <v>0</v>
      </c>
      <c r="BS401" s="38">
        <f t="shared" si="259"/>
        <v>0</v>
      </c>
      <c r="BT401" s="38">
        <f t="shared" si="260"/>
        <v>0</v>
      </c>
      <c r="BU401" s="38">
        <f t="shared" si="261"/>
        <v>6</v>
      </c>
      <c r="BV401" s="40">
        <f t="shared" si="262"/>
        <v>2.5</v>
      </c>
      <c r="BW401" s="40">
        <f t="shared" si="263"/>
        <v>10</v>
      </c>
      <c r="BX401" s="40">
        <f t="shared" si="264"/>
        <v>25</v>
      </c>
      <c r="BY401" s="38">
        <f t="shared" si="265"/>
        <v>64.5</v>
      </c>
      <c r="BZ401" s="37"/>
      <c r="CA401" s="37"/>
      <c r="CB401" s="37"/>
      <c r="CC401" s="37"/>
      <c r="CD401" s="37" t="s">
        <v>620</v>
      </c>
      <c r="CE401" s="37"/>
      <c r="CF401" s="37"/>
      <c r="CG401" s="37"/>
      <c r="CH401" s="37">
        <f t="shared" si="266"/>
        <v>1</v>
      </c>
      <c r="CI401" s="38">
        <f t="shared" si="267"/>
        <v>1</v>
      </c>
      <c r="CJ401" s="38">
        <f t="shared" si="268"/>
        <v>19.25</v>
      </c>
      <c r="CR401" s="38">
        <f t="shared" si="269"/>
        <v>0.8455844720583229</v>
      </c>
      <c r="CS401" s="39">
        <f t="shared" si="270"/>
        <v>-0.028648995064594396</v>
      </c>
    </row>
    <row r="402" spans="1:97" ht="12.75">
      <c r="A402" s="4" t="s">
        <v>301</v>
      </c>
      <c r="B402" s="4" t="s">
        <v>2</v>
      </c>
      <c r="C402" s="5" t="s">
        <v>321</v>
      </c>
      <c r="D402" s="4"/>
      <c r="E402" s="4" t="s">
        <v>49</v>
      </c>
      <c r="F402" s="4" t="s">
        <v>322</v>
      </c>
      <c r="G402">
        <v>6.3</v>
      </c>
      <c r="H402">
        <v>12.4</v>
      </c>
      <c r="I402">
        <v>9.6</v>
      </c>
      <c r="J402">
        <v>9.3</v>
      </c>
      <c r="K402">
        <v>10.1</v>
      </c>
      <c r="L402">
        <v>8.2</v>
      </c>
      <c r="M402">
        <v>12.4</v>
      </c>
      <c r="N402">
        <v>12.9</v>
      </c>
      <c r="O402">
        <v>9.1</v>
      </c>
      <c r="P402">
        <v>12.8</v>
      </c>
      <c r="Q402">
        <v>11.5</v>
      </c>
      <c r="R402">
        <v>17.1</v>
      </c>
      <c r="S402">
        <v>14.5</v>
      </c>
      <c r="T402">
        <v>14.9</v>
      </c>
      <c r="U402">
        <v>15.2</v>
      </c>
      <c r="V402">
        <v>15.9</v>
      </c>
      <c r="W402">
        <v>16.1</v>
      </c>
      <c r="X402">
        <v>17.9</v>
      </c>
      <c r="Y402">
        <v>17.5</v>
      </c>
      <c r="Z402">
        <v>20.2</v>
      </c>
      <c r="AA402">
        <v>18.2</v>
      </c>
      <c r="AC402" s="38">
        <f t="shared" si="226"/>
        <v>0</v>
      </c>
      <c r="AD402" s="38">
        <f t="shared" si="227"/>
        <v>13.789999999999997</v>
      </c>
      <c r="AE402" s="38"/>
      <c r="AF402" s="38">
        <f t="shared" si="228"/>
        <v>5</v>
      </c>
      <c r="AG402" s="38">
        <f t="shared" si="229"/>
        <v>10</v>
      </c>
      <c r="AH402" s="38">
        <f t="shared" si="230"/>
        <v>5</v>
      </c>
      <c r="AI402" s="38">
        <f t="shared" si="231"/>
        <v>20</v>
      </c>
      <c r="AJ402" s="38"/>
      <c r="AK402" s="38">
        <f t="shared" si="232"/>
        <v>0</v>
      </c>
      <c r="AL402" s="38">
        <f t="shared" si="233"/>
        <v>0</v>
      </c>
      <c r="AM402" s="38">
        <f t="shared" si="234"/>
        <v>0</v>
      </c>
      <c r="AN402" s="38">
        <f t="shared" si="235"/>
        <v>0</v>
      </c>
      <c r="AO402" s="38"/>
      <c r="AP402" s="38">
        <f t="shared" si="236"/>
        <v>0</v>
      </c>
      <c r="AQ402" s="38">
        <f t="shared" si="237"/>
        <v>1</v>
      </c>
      <c r="AR402" s="38">
        <f t="shared" si="238"/>
        <v>0</v>
      </c>
      <c r="AS402" s="38">
        <f t="shared" si="239"/>
        <v>0</v>
      </c>
      <c r="AT402" s="38">
        <f t="shared" si="240"/>
        <v>0</v>
      </c>
      <c r="AU402" s="38"/>
      <c r="AV402" s="38">
        <f t="shared" si="241"/>
        <v>1</v>
      </c>
      <c r="AW402" s="38">
        <f t="shared" si="242"/>
        <v>1</v>
      </c>
      <c r="AX402" s="38">
        <f t="shared" si="243"/>
        <v>1</v>
      </c>
      <c r="AY402" s="38">
        <f t="shared" si="244"/>
        <v>1</v>
      </c>
      <c r="AZ402" s="38">
        <f t="shared" si="245"/>
        <v>1</v>
      </c>
      <c r="BA402" s="38">
        <f t="shared" si="246"/>
        <v>1</v>
      </c>
      <c r="BB402" s="38">
        <f t="shared" si="247"/>
        <v>1</v>
      </c>
      <c r="BC402" s="38">
        <f t="shared" si="248"/>
        <v>0</v>
      </c>
      <c r="BD402" s="38">
        <f t="shared" si="249"/>
        <v>7</v>
      </c>
      <c r="BE402" s="38"/>
      <c r="BF402" s="38"/>
      <c r="BG402" s="39">
        <f t="shared" si="250"/>
        <v>0.5180451127819548</v>
      </c>
      <c r="BH402" s="39">
        <f t="shared" si="251"/>
        <v>0.7721879790989168</v>
      </c>
      <c r="BI402" s="39">
        <f t="shared" si="252"/>
        <v>0.8787422711460493</v>
      </c>
      <c r="BJ402" s="38"/>
      <c r="BK402" s="38"/>
      <c r="BL402" s="38"/>
      <c r="BM402" s="38">
        <f t="shared" si="253"/>
        <v>0</v>
      </c>
      <c r="BN402" s="38">
        <f t="shared" si="254"/>
        <v>20</v>
      </c>
      <c r="BO402" s="38">
        <f t="shared" si="255"/>
        <v>0</v>
      </c>
      <c r="BP402" s="38">
        <f t="shared" si="256"/>
        <v>0</v>
      </c>
      <c r="BQ402" s="38">
        <f t="shared" si="257"/>
        <v>1</v>
      </c>
      <c r="BR402" s="38">
        <f t="shared" si="258"/>
        <v>0</v>
      </c>
      <c r="BS402" s="38">
        <f t="shared" si="259"/>
        <v>0</v>
      </c>
      <c r="BT402" s="38">
        <f t="shared" si="260"/>
        <v>0</v>
      </c>
      <c r="BU402" s="38">
        <f t="shared" si="261"/>
        <v>7</v>
      </c>
      <c r="BV402" s="40">
        <f t="shared" si="262"/>
        <v>2.5</v>
      </c>
      <c r="BW402" s="40">
        <f t="shared" si="263"/>
        <v>10</v>
      </c>
      <c r="BX402" s="40">
        <f t="shared" si="264"/>
        <v>25</v>
      </c>
      <c r="BY402" s="38">
        <f t="shared" si="265"/>
        <v>65.5</v>
      </c>
      <c r="BZ402" s="37"/>
      <c r="CA402" s="37"/>
      <c r="CB402" s="37"/>
      <c r="CC402" s="37"/>
      <c r="CD402" s="37" t="s">
        <v>620</v>
      </c>
      <c r="CE402" s="37"/>
      <c r="CF402" s="37"/>
      <c r="CG402" s="37"/>
      <c r="CH402" s="37">
        <f t="shared" si="266"/>
        <v>1</v>
      </c>
      <c r="CI402" s="38">
        <f t="shared" si="267"/>
        <v>0</v>
      </c>
      <c r="CJ402" s="38">
        <f t="shared" si="268"/>
        <v>19.2</v>
      </c>
      <c r="CR402" s="38">
        <f t="shared" si="269"/>
        <v>0.8859973784901947</v>
      </c>
      <c r="CS402" s="39">
        <f t="shared" si="270"/>
        <v>0.007255107344145362</v>
      </c>
    </row>
    <row r="403" spans="1:97" ht="12.75">
      <c r="A403" s="4" t="s">
        <v>301</v>
      </c>
      <c r="B403" s="4" t="s">
        <v>2</v>
      </c>
      <c r="C403" s="5" t="s">
        <v>323</v>
      </c>
      <c r="D403" s="4"/>
      <c r="E403" s="4" t="s">
        <v>8</v>
      </c>
      <c r="F403" s="4" t="s">
        <v>324</v>
      </c>
      <c r="G403">
        <v>6.3</v>
      </c>
      <c r="K403">
        <v>9.9</v>
      </c>
      <c r="L403">
        <v>8.6</v>
      </c>
      <c r="M403">
        <v>10.6</v>
      </c>
      <c r="N403">
        <v>11.9</v>
      </c>
      <c r="O403">
        <v>12.8</v>
      </c>
      <c r="P403">
        <v>11.7</v>
      </c>
      <c r="Q403">
        <v>18.3</v>
      </c>
      <c r="R403">
        <v>11.9</v>
      </c>
      <c r="S403">
        <v>12.6</v>
      </c>
      <c r="T403">
        <v>19</v>
      </c>
      <c r="U403">
        <v>16.7</v>
      </c>
      <c r="V403">
        <v>16.4</v>
      </c>
      <c r="W403">
        <v>16.5</v>
      </c>
      <c r="X403">
        <v>15.5</v>
      </c>
      <c r="Y403">
        <v>14</v>
      </c>
      <c r="Z403">
        <v>14.1</v>
      </c>
      <c r="AA403">
        <v>17.1</v>
      </c>
      <c r="AC403" s="38">
        <f t="shared" si="226"/>
        <v>3</v>
      </c>
      <c r="AD403" s="38">
        <f t="shared" si="227"/>
        <v>13.976470588235294</v>
      </c>
      <c r="AE403" s="38"/>
      <c r="AF403" s="38">
        <f t="shared" si="228"/>
        <v>0</v>
      </c>
      <c r="AG403" s="38">
        <f t="shared" si="229"/>
        <v>0</v>
      </c>
      <c r="AH403" s="38">
        <f t="shared" si="230"/>
        <v>0</v>
      </c>
      <c r="AI403" s="38">
        <f t="shared" si="231"/>
        <v>0</v>
      </c>
      <c r="AJ403" s="38"/>
      <c r="AK403" s="38">
        <f t="shared" si="232"/>
        <v>0</v>
      </c>
      <c r="AL403" s="38">
        <f t="shared" si="233"/>
        <v>0</v>
      </c>
      <c r="AM403" s="38">
        <f t="shared" si="234"/>
        <v>0</v>
      </c>
      <c r="AN403" s="38">
        <f t="shared" si="235"/>
        <v>0</v>
      </c>
      <c r="AO403" s="38"/>
      <c r="AP403" s="38">
        <f t="shared" si="236"/>
        <v>0</v>
      </c>
      <c r="AQ403" s="38">
        <f t="shared" si="237"/>
        <v>0</v>
      </c>
      <c r="AR403" s="38">
        <f t="shared" si="238"/>
        <v>0</v>
      </c>
      <c r="AS403" s="38">
        <f t="shared" si="239"/>
        <v>0</v>
      </c>
      <c r="AT403" s="38">
        <f t="shared" si="240"/>
        <v>0</v>
      </c>
      <c r="AU403" s="38"/>
      <c r="AV403" s="38">
        <f t="shared" si="241"/>
        <v>1</v>
      </c>
      <c r="AW403" s="38">
        <f t="shared" si="242"/>
        <v>1</v>
      </c>
      <c r="AX403" s="38">
        <f t="shared" si="243"/>
        <v>1</v>
      </c>
      <c r="AY403" s="38">
        <f t="shared" si="244"/>
        <v>1</v>
      </c>
      <c r="AZ403" s="38">
        <f t="shared" si="245"/>
        <v>0</v>
      </c>
      <c r="BA403" s="38">
        <f t="shared" si="246"/>
        <v>0</v>
      </c>
      <c r="BB403" s="38">
        <f t="shared" si="247"/>
        <v>1</v>
      </c>
      <c r="BC403" s="38">
        <f t="shared" si="248"/>
        <v>0</v>
      </c>
      <c r="BD403" s="38">
        <f t="shared" si="249"/>
        <v>5</v>
      </c>
      <c r="BE403" s="38"/>
      <c r="BF403" s="38"/>
      <c r="BG403" s="39">
        <f t="shared" si="250"/>
        <v>0.4100490196078432</v>
      </c>
      <c r="BH403" s="39">
        <f t="shared" si="251"/>
        <v>0.4582866684481192</v>
      </c>
      <c r="BI403" s="39">
        <f t="shared" si="252"/>
        <v>0.6769687352072614</v>
      </c>
      <c r="BJ403" s="38"/>
      <c r="BK403" s="38"/>
      <c r="BL403" s="38"/>
      <c r="BM403" s="38">
        <f t="shared" si="253"/>
        <v>-6</v>
      </c>
      <c r="BN403" s="38">
        <f t="shared" si="254"/>
        <v>0</v>
      </c>
      <c r="BO403" s="38">
        <f t="shared" si="255"/>
        <v>0</v>
      </c>
      <c r="BP403" s="38">
        <f t="shared" si="256"/>
        <v>0</v>
      </c>
      <c r="BQ403" s="38">
        <f t="shared" si="257"/>
        <v>0</v>
      </c>
      <c r="BR403" s="38">
        <f t="shared" si="258"/>
        <v>0</v>
      </c>
      <c r="BS403" s="38">
        <f t="shared" si="259"/>
        <v>0</v>
      </c>
      <c r="BT403" s="38">
        <f t="shared" si="260"/>
        <v>0</v>
      </c>
      <c r="BU403" s="38">
        <f t="shared" si="261"/>
        <v>5</v>
      </c>
      <c r="BV403" s="40">
        <f t="shared" si="262"/>
        <v>-1</v>
      </c>
      <c r="BW403" s="40">
        <f t="shared" si="263"/>
        <v>5</v>
      </c>
      <c r="BX403" s="40">
        <f t="shared" si="264"/>
        <v>10</v>
      </c>
      <c r="BY403" s="38">
        <f t="shared" si="265"/>
        <v>13</v>
      </c>
      <c r="BZ403" s="37"/>
      <c r="CA403" s="37"/>
      <c r="CB403" s="37"/>
      <c r="CC403" s="37"/>
      <c r="CD403" s="37"/>
      <c r="CE403" s="37"/>
      <c r="CF403" s="37"/>
      <c r="CG403" s="37"/>
      <c r="CH403" s="37">
        <f t="shared" si="266"/>
        <v>0</v>
      </c>
      <c r="CI403" s="38">
        <f t="shared" si="267"/>
        <v>0</v>
      </c>
      <c r="CJ403" s="38">
        <f t="shared" si="268"/>
        <v>15.600000000000001</v>
      </c>
      <c r="CR403" s="38">
        <f t="shared" si="269"/>
        <v>0.6260720110344072</v>
      </c>
      <c r="CS403" s="39">
        <f t="shared" si="270"/>
        <v>-10</v>
      </c>
    </row>
    <row r="404" spans="1:97" ht="12.75">
      <c r="A404" s="4" t="s">
        <v>301</v>
      </c>
      <c r="B404" s="4" t="s">
        <v>2</v>
      </c>
      <c r="C404" s="5" t="s">
        <v>323</v>
      </c>
      <c r="D404" s="4"/>
      <c r="E404" s="4" t="s">
        <v>49</v>
      </c>
      <c r="F404" s="4" t="s">
        <v>324</v>
      </c>
      <c r="G404">
        <v>6.3</v>
      </c>
      <c r="H404">
        <v>18.2</v>
      </c>
      <c r="I404">
        <v>13</v>
      </c>
      <c r="J404">
        <v>8.4</v>
      </c>
      <c r="K404">
        <v>10.7</v>
      </c>
      <c r="L404">
        <v>8.6</v>
      </c>
      <c r="M404">
        <v>13.9</v>
      </c>
      <c r="N404">
        <v>12.4</v>
      </c>
      <c r="O404">
        <v>14.5</v>
      </c>
      <c r="P404">
        <v>12.3</v>
      </c>
      <c r="Q404">
        <v>14.7</v>
      </c>
      <c r="R404">
        <v>13.5</v>
      </c>
      <c r="S404">
        <v>15.9</v>
      </c>
      <c r="T404">
        <v>15.4</v>
      </c>
      <c r="U404">
        <v>12.8</v>
      </c>
      <c r="V404">
        <v>12</v>
      </c>
      <c r="W404">
        <v>11.2</v>
      </c>
      <c r="X404">
        <v>14.5</v>
      </c>
      <c r="Y404">
        <v>13.8</v>
      </c>
      <c r="Z404">
        <v>17.3</v>
      </c>
      <c r="AA404">
        <v>19</v>
      </c>
      <c r="AC404" s="38">
        <f t="shared" si="226"/>
        <v>0</v>
      </c>
      <c r="AD404" s="38">
        <f t="shared" si="227"/>
        <v>13.605</v>
      </c>
      <c r="AE404" s="38"/>
      <c r="AF404" s="38">
        <f t="shared" si="228"/>
        <v>0</v>
      </c>
      <c r="AG404" s="38">
        <f t="shared" si="229"/>
        <v>0</v>
      </c>
      <c r="AH404" s="38">
        <f t="shared" si="230"/>
        <v>5</v>
      </c>
      <c r="AI404" s="38">
        <f t="shared" si="231"/>
        <v>5</v>
      </c>
      <c r="AJ404" s="38"/>
      <c r="AK404" s="38">
        <f t="shared" si="232"/>
        <v>0</v>
      </c>
      <c r="AL404" s="38">
        <f t="shared" si="233"/>
        <v>0</v>
      </c>
      <c r="AM404" s="38">
        <f t="shared" si="234"/>
        <v>0</v>
      </c>
      <c r="AN404" s="38">
        <f t="shared" si="235"/>
        <v>0</v>
      </c>
      <c r="AO404" s="38"/>
      <c r="AP404" s="38">
        <f t="shared" si="236"/>
        <v>1</v>
      </c>
      <c r="AQ404" s="38">
        <f t="shared" si="237"/>
        <v>0</v>
      </c>
      <c r="AR404" s="38">
        <f t="shared" si="238"/>
        <v>1</v>
      </c>
      <c r="AS404" s="38">
        <f t="shared" si="239"/>
        <v>0</v>
      </c>
      <c r="AT404" s="38">
        <f t="shared" si="240"/>
        <v>0</v>
      </c>
      <c r="AU404" s="38"/>
      <c r="AV404" s="38">
        <f t="shared" si="241"/>
        <v>0</v>
      </c>
      <c r="AW404" s="38">
        <f t="shared" si="242"/>
        <v>1</v>
      </c>
      <c r="AX404" s="38">
        <f t="shared" si="243"/>
        <v>1</v>
      </c>
      <c r="AY404" s="38">
        <f t="shared" si="244"/>
        <v>0</v>
      </c>
      <c r="AZ404" s="38">
        <f t="shared" si="245"/>
        <v>1</v>
      </c>
      <c r="BA404" s="38">
        <f t="shared" si="246"/>
        <v>1</v>
      </c>
      <c r="BB404" s="38">
        <f t="shared" si="247"/>
        <v>1</v>
      </c>
      <c r="BC404" s="38">
        <f t="shared" si="248"/>
        <v>1</v>
      </c>
      <c r="BD404" s="38">
        <f t="shared" si="249"/>
        <v>6</v>
      </c>
      <c r="BE404" s="38"/>
      <c r="BF404" s="38"/>
      <c r="BG404" s="39">
        <f t="shared" si="250"/>
        <v>0.18578947368421053</v>
      </c>
      <c r="BH404" s="39">
        <f t="shared" si="251"/>
        <v>0.15466859920479628</v>
      </c>
      <c r="BI404" s="39">
        <f t="shared" si="252"/>
        <v>0.3932792890615984</v>
      </c>
      <c r="BJ404" s="38"/>
      <c r="BK404" s="38"/>
      <c r="BL404" s="38"/>
      <c r="BM404" s="38">
        <f t="shared" si="253"/>
        <v>0</v>
      </c>
      <c r="BN404" s="38">
        <f t="shared" si="254"/>
        <v>5</v>
      </c>
      <c r="BO404" s="38">
        <f t="shared" si="255"/>
        <v>0</v>
      </c>
      <c r="BP404" s="38">
        <f t="shared" si="256"/>
        <v>1</v>
      </c>
      <c r="BQ404" s="38">
        <f t="shared" si="257"/>
        <v>0</v>
      </c>
      <c r="BR404" s="38">
        <f t="shared" si="258"/>
        <v>1</v>
      </c>
      <c r="BS404" s="38">
        <f t="shared" si="259"/>
        <v>0</v>
      </c>
      <c r="BT404" s="38">
        <f t="shared" si="260"/>
        <v>0</v>
      </c>
      <c r="BU404" s="38">
        <f t="shared" si="261"/>
        <v>6</v>
      </c>
      <c r="BV404" s="40">
        <f t="shared" si="262"/>
        <v>-1</v>
      </c>
      <c r="BW404" s="40">
        <f t="shared" si="263"/>
        <v>0</v>
      </c>
      <c r="BX404" s="40">
        <f t="shared" si="264"/>
        <v>5</v>
      </c>
      <c r="BY404" s="38">
        <f t="shared" si="265"/>
        <v>17</v>
      </c>
      <c r="BZ404" s="37"/>
      <c r="CA404" s="37"/>
      <c r="CB404" s="37"/>
      <c r="CC404" s="37"/>
      <c r="CD404" s="37"/>
      <c r="CE404" s="37"/>
      <c r="CF404" s="37"/>
      <c r="CG404" s="37"/>
      <c r="CH404" s="37">
        <f t="shared" si="266"/>
        <v>1</v>
      </c>
      <c r="CI404" s="38">
        <f t="shared" si="267"/>
        <v>0</v>
      </c>
      <c r="CJ404" s="38">
        <f t="shared" si="268"/>
        <v>18.15</v>
      </c>
      <c r="CR404" s="38">
        <f t="shared" si="269"/>
        <v>0.5471987728799507</v>
      </c>
      <c r="CS404" s="39">
        <f t="shared" si="270"/>
        <v>-10</v>
      </c>
    </row>
    <row r="405" spans="1:97" ht="12.75">
      <c r="A405" s="4" t="s">
        <v>301</v>
      </c>
      <c r="B405" s="4" t="s">
        <v>2</v>
      </c>
      <c r="C405" s="5" t="s">
        <v>325</v>
      </c>
      <c r="D405" s="4"/>
      <c r="E405" s="4" t="s">
        <v>8</v>
      </c>
      <c r="F405" s="4" t="s">
        <v>326</v>
      </c>
      <c r="G405">
        <v>6.3</v>
      </c>
      <c r="I405">
        <v>0.7</v>
      </c>
      <c r="J405">
        <v>-5</v>
      </c>
      <c r="K405">
        <v>-3.1</v>
      </c>
      <c r="L405">
        <v>1.9</v>
      </c>
      <c r="M405">
        <v>1.3</v>
      </c>
      <c r="N405">
        <v>12.5</v>
      </c>
      <c r="O405">
        <v>16.8</v>
      </c>
      <c r="P405">
        <v>11.9</v>
      </c>
      <c r="Q405">
        <v>13</v>
      </c>
      <c r="R405">
        <v>16.4</v>
      </c>
      <c r="S405">
        <v>12.9</v>
      </c>
      <c r="T405">
        <v>13.1</v>
      </c>
      <c r="U405">
        <v>15.1</v>
      </c>
      <c r="V405">
        <v>14.8</v>
      </c>
      <c r="W405">
        <v>15.6</v>
      </c>
      <c r="X405">
        <v>16.9</v>
      </c>
      <c r="Y405">
        <v>16.8</v>
      </c>
      <c r="Z405">
        <v>21.6</v>
      </c>
      <c r="AA405">
        <v>22.3</v>
      </c>
      <c r="AC405" s="38">
        <f t="shared" si="226"/>
        <v>1</v>
      </c>
      <c r="AD405" s="38">
        <f t="shared" si="227"/>
        <v>11.342105263157896</v>
      </c>
      <c r="AE405" s="38"/>
      <c r="AF405" s="38">
        <f t="shared" si="228"/>
        <v>0</v>
      </c>
      <c r="AG405" s="38">
        <f t="shared" si="229"/>
        <v>10</v>
      </c>
      <c r="AH405" s="38">
        <f t="shared" si="230"/>
        <v>10</v>
      </c>
      <c r="AI405" s="38">
        <f t="shared" si="231"/>
        <v>20</v>
      </c>
      <c r="AJ405" s="38"/>
      <c r="AK405" s="38">
        <f t="shared" si="232"/>
        <v>0</v>
      </c>
      <c r="AL405" s="38">
        <f t="shared" si="233"/>
        <v>1</v>
      </c>
      <c r="AM405" s="38">
        <f t="shared" si="234"/>
        <v>1</v>
      </c>
      <c r="AN405" s="38">
        <f t="shared" si="235"/>
        <v>2</v>
      </c>
      <c r="AO405" s="38"/>
      <c r="AP405" s="38">
        <f t="shared" si="236"/>
        <v>1</v>
      </c>
      <c r="AQ405" s="38">
        <f t="shared" si="237"/>
        <v>1</v>
      </c>
      <c r="AR405" s="38">
        <f t="shared" si="238"/>
        <v>1</v>
      </c>
      <c r="AS405" s="38">
        <f t="shared" si="239"/>
        <v>1</v>
      </c>
      <c r="AT405" s="38">
        <f t="shared" si="240"/>
        <v>0</v>
      </c>
      <c r="AU405" s="38"/>
      <c r="AV405" s="38">
        <f t="shared" si="241"/>
        <v>1</v>
      </c>
      <c r="AW405" s="38">
        <f t="shared" si="242"/>
        <v>1</v>
      </c>
      <c r="AX405" s="38">
        <f t="shared" si="243"/>
        <v>1</v>
      </c>
      <c r="AY405" s="38">
        <f t="shared" si="244"/>
        <v>1</v>
      </c>
      <c r="AZ405" s="38">
        <f t="shared" si="245"/>
        <v>1</v>
      </c>
      <c r="BA405" s="38">
        <f t="shared" si="246"/>
        <v>1</v>
      </c>
      <c r="BB405" s="38">
        <f t="shared" si="247"/>
        <v>1</v>
      </c>
      <c r="BC405" s="38">
        <f t="shared" si="248"/>
        <v>1</v>
      </c>
      <c r="BD405" s="38">
        <f t="shared" si="249"/>
        <v>8</v>
      </c>
      <c r="BE405" s="38"/>
      <c r="BF405" s="38"/>
      <c r="BG405" s="39">
        <f t="shared" si="250"/>
        <v>1.2533333333333334</v>
      </c>
      <c r="BH405" s="39">
        <f t="shared" si="251"/>
        <v>0.7624378537555454</v>
      </c>
      <c r="BI405" s="39">
        <f t="shared" si="252"/>
        <v>0.8731768742674908</v>
      </c>
      <c r="BJ405" s="38"/>
      <c r="BK405" s="38"/>
      <c r="BL405" s="38"/>
      <c r="BM405" s="38">
        <f t="shared" si="253"/>
        <v>-2</v>
      </c>
      <c r="BN405" s="38">
        <f t="shared" si="254"/>
        <v>20</v>
      </c>
      <c r="BO405" s="38">
        <f t="shared" si="255"/>
        <v>2</v>
      </c>
      <c r="BP405" s="38">
        <f t="shared" si="256"/>
        <v>1</v>
      </c>
      <c r="BQ405" s="38">
        <f t="shared" si="257"/>
        <v>1</v>
      </c>
      <c r="BR405" s="38">
        <f t="shared" si="258"/>
        <v>1</v>
      </c>
      <c r="BS405" s="38">
        <f t="shared" si="259"/>
        <v>1</v>
      </c>
      <c r="BT405" s="38">
        <f t="shared" si="260"/>
        <v>0</v>
      </c>
      <c r="BU405" s="38">
        <f t="shared" si="261"/>
        <v>8</v>
      </c>
      <c r="BV405" s="40">
        <f t="shared" si="262"/>
        <v>10</v>
      </c>
      <c r="BW405" s="40">
        <f t="shared" si="263"/>
        <v>10</v>
      </c>
      <c r="BX405" s="40">
        <f t="shared" si="264"/>
        <v>25</v>
      </c>
      <c r="BY405" s="38">
        <f t="shared" si="265"/>
        <v>77</v>
      </c>
      <c r="BZ405" s="37"/>
      <c r="CA405" s="37"/>
      <c r="CB405" s="37"/>
      <c r="CC405" s="37" t="s">
        <v>620</v>
      </c>
      <c r="CD405" s="37" t="s">
        <v>620</v>
      </c>
      <c r="CE405" s="37"/>
      <c r="CF405" s="37"/>
      <c r="CG405" s="37"/>
      <c r="CH405" s="37">
        <f t="shared" si="266"/>
        <v>1</v>
      </c>
      <c r="CI405" s="38">
        <f t="shared" si="267"/>
        <v>1</v>
      </c>
      <c r="CJ405" s="38">
        <f t="shared" si="268"/>
        <v>21.950000000000003</v>
      </c>
      <c r="CR405" s="38">
        <f t="shared" si="269"/>
        <v>0.8051274529428316</v>
      </c>
      <c r="CS405" s="39">
        <f t="shared" si="270"/>
        <v>-0.06804942132465919</v>
      </c>
    </row>
    <row r="406" spans="1:97" ht="12.75">
      <c r="A406" s="4" t="s">
        <v>301</v>
      </c>
      <c r="B406" s="4" t="s">
        <v>2</v>
      </c>
      <c r="C406" s="5" t="s">
        <v>325</v>
      </c>
      <c r="D406" s="4"/>
      <c r="E406" s="4" t="s">
        <v>49</v>
      </c>
      <c r="F406" s="4" t="s">
        <v>326</v>
      </c>
      <c r="G406">
        <v>6.3</v>
      </c>
      <c r="H406">
        <v>9.6</v>
      </c>
      <c r="I406">
        <v>9.9</v>
      </c>
      <c r="J406">
        <v>8.6</v>
      </c>
      <c r="K406">
        <v>10.1</v>
      </c>
      <c r="L406">
        <v>12.8</v>
      </c>
      <c r="M406">
        <v>8</v>
      </c>
      <c r="N406">
        <v>16.1</v>
      </c>
      <c r="O406">
        <v>12</v>
      </c>
      <c r="P406">
        <v>11.1</v>
      </c>
      <c r="Q406">
        <v>12.9</v>
      </c>
      <c r="R406">
        <v>13.7</v>
      </c>
      <c r="S406">
        <v>12.8</v>
      </c>
      <c r="T406">
        <v>18.1</v>
      </c>
      <c r="U406">
        <v>13.3</v>
      </c>
      <c r="V406">
        <v>14.1</v>
      </c>
      <c r="W406">
        <v>13</v>
      </c>
      <c r="X406">
        <v>19.3</v>
      </c>
      <c r="Y406">
        <v>18.3</v>
      </c>
      <c r="Z406">
        <v>20.3</v>
      </c>
      <c r="AA406">
        <v>20.5</v>
      </c>
      <c r="AC406" s="38">
        <f t="shared" si="226"/>
        <v>0</v>
      </c>
      <c r="AD406" s="38">
        <f t="shared" si="227"/>
        <v>13.725</v>
      </c>
      <c r="AE406" s="38"/>
      <c r="AF406" s="38">
        <f t="shared" si="228"/>
        <v>5</v>
      </c>
      <c r="AG406" s="38">
        <f t="shared" si="229"/>
        <v>10</v>
      </c>
      <c r="AH406" s="38">
        <f t="shared" si="230"/>
        <v>10</v>
      </c>
      <c r="AI406" s="38">
        <f t="shared" si="231"/>
        <v>25</v>
      </c>
      <c r="AJ406" s="38"/>
      <c r="AK406" s="38">
        <f t="shared" si="232"/>
        <v>0</v>
      </c>
      <c r="AL406" s="38">
        <f t="shared" si="233"/>
        <v>0</v>
      </c>
      <c r="AM406" s="38">
        <f t="shared" si="234"/>
        <v>0</v>
      </c>
      <c r="AN406" s="38">
        <f t="shared" si="235"/>
        <v>0</v>
      </c>
      <c r="AO406" s="38"/>
      <c r="AP406" s="38">
        <f t="shared" si="236"/>
        <v>1</v>
      </c>
      <c r="AQ406" s="38">
        <f t="shared" si="237"/>
        <v>1</v>
      </c>
      <c r="AR406" s="38">
        <f t="shared" si="238"/>
        <v>1</v>
      </c>
      <c r="AS406" s="38">
        <f t="shared" si="239"/>
        <v>1</v>
      </c>
      <c r="AT406" s="38">
        <f t="shared" si="240"/>
        <v>0</v>
      </c>
      <c r="AU406" s="38"/>
      <c r="AV406" s="38">
        <f t="shared" si="241"/>
        <v>1</v>
      </c>
      <c r="AW406" s="38">
        <f t="shared" si="242"/>
        <v>1</v>
      </c>
      <c r="AX406" s="38">
        <f t="shared" si="243"/>
        <v>1</v>
      </c>
      <c r="AY406" s="38">
        <f t="shared" si="244"/>
        <v>1</v>
      </c>
      <c r="AZ406" s="38">
        <f t="shared" si="245"/>
        <v>1</v>
      </c>
      <c r="BA406" s="38">
        <f t="shared" si="246"/>
        <v>1</v>
      </c>
      <c r="BB406" s="38">
        <f t="shared" si="247"/>
        <v>1</v>
      </c>
      <c r="BC406" s="38">
        <f t="shared" si="248"/>
        <v>1</v>
      </c>
      <c r="BD406" s="38">
        <f t="shared" si="249"/>
        <v>8</v>
      </c>
      <c r="BE406" s="38"/>
      <c r="BF406" s="38"/>
      <c r="BG406" s="39">
        <f t="shared" si="250"/>
        <v>0.5435338345864662</v>
      </c>
      <c r="BH406" s="39">
        <f t="shared" si="251"/>
        <v>0.694555755146242</v>
      </c>
      <c r="BI406" s="39">
        <f t="shared" si="252"/>
        <v>0.8334001170783707</v>
      </c>
      <c r="BJ406" s="38"/>
      <c r="BK406" s="38"/>
      <c r="BL406" s="38"/>
      <c r="BM406" s="38">
        <f t="shared" si="253"/>
        <v>0</v>
      </c>
      <c r="BN406" s="38">
        <f t="shared" si="254"/>
        <v>25</v>
      </c>
      <c r="BO406" s="38">
        <f t="shared" si="255"/>
        <v>0</v>
      </c>
      <c r="BP406" s="38">
        <f t="shared" si="256"/>
        <v>1</v>
      </c>
      <c r="BQ406" s="38">
        <f t="shared" si="257"/>
        <v>1</v>
      </c>
      <c r="BR406" s="38">
        <f t="shared" si="258"/>
        <v>1</v>
      </c>
      <c r="BS406" s="38">
        <f t="shared" si="259"/>
        <v>1</v>
      </c>
      <c r="BT406" s="38">
        <f t="shared" si="260"/>
        <v>0</v>
      </c>
      <c r="BU406" s="38">
        <f t="shared" si="261"/>
        <v>8</v>
      </c>
      <c r="BV406" s="40">
        <f t="shared" si="262"/>
        <v>2.5</v>
      </c>
      <c r="BW406" s="40">
        <f t="shared" si="263"/>
        <v>7.5</v>
      </c>
      <c r="BX406" s="40">
        <f t="shared" si="264"/>
        <v>20</v>
      </c>
      <c r="BY406" s="38">
        <f t="shared" si="265"/>
        <v>67</v>
      </c>
      <c r="BZ406" s="37"/>
      <c r="CA406" s="37"/>
      <c r="CB406" s="37"/>
      <c r="CC406" s="37" t="s">
        <v>620</v>
      </c>
      <c r="CD406" s="37" t="s">
        <v>620</v>
      </c>
      <c r="CE406" s="37"/>
      <c r="CF406" s="37"/>
      <c r="CG406" s="37"/>
      <c r="CH406" s="37">
        <f t="shared" si="266"/>
        <v>1</v>
      </c>
      <c r="CI406" s="38">
        <f t="shared" si="267"/>
        <v>1</v>
      </c>
      <c r="CJ406" s="38">
        <f t="shared" si="268"/>
        <v>20.4</v>
      </c>
      <c r="CR406" s="38">
        <f t="shared" si="269"/>
        <v>0.7560065904954755</v>
      </c>
      <c r="CS406" s="39">
        <f t="shared" si="270"/>
        <v>-10</v>
      </c>
    </row>
    <row r="407" spans="1:97" ht="12.75">
      <c r="A407" s="4" t="s">
        <v>301</v>
      </c>
      <c r="B407" s="4" t="s">
        <v>3</v>
      </c>
      <c r="C407" s="5" t="s">
        <v>384</v>
      </c>
      <c r="D407" s="4" t="s">
        <v>383</v>
      </c>
      <c r="E407" s="4" t="s">
        <v>8</v>
      </c>
      <c r="F407" s="4"/>
      <c r="G407">
        <v>6.3</v>
      </c>
      <c r="H407">
        <v>10.9</v>
      </c>
      <c r="I407">
        <v>7.9</v>
      </c>
      <c r="J407">
        <v>10.2</v>
      </c>
      <c r="K407">
        <v>7.2</v>
      </c>
      <c r="L407">
        <v>7.4</v>
      </c>
      <c r="M407">
        <v>7.2</v>
      </c>
      <c r="N407">
        <v>7.4</v>
      </c>
      <c r="O407">
        <v>9.2</v>
      </c>
      <c r="P407">
        <v>11.6</v>
      </c>
      <c r="Q407">
        <v>12.1</v>
      </c>
      <c r="R407">
        <v>10.8</v>
      </c>
      <c r="S407">
        <v>9.1</v>
      </c>
      <c r="T407">
        <v>11.2</v>
      </c>
      <c r="U407">
        <v>14.3</v>
      </c>
      <c r="V407">
        <v>14.1</v>
      </c>
      <c r="W407">
        <v>17.4</v>
      </c>
      <c r="X407">
        <v>19.2</v>
      </c>
      <c r="Y407">
        <v>23.2</v>
      </c>
      <c r="Z407">
        <v>27.9</v>
      </c>
      <c r="AA407">
        <v>19.6</v>
      </c>
      <c r="AC407" s="38">
        <f aca="true" t="shared" si="271" ref="AC407:AC413">COUNTIF(H407:AA407,"")</f>
        <v>0</v>
      </c>
      <c r="AD407" s="38">
        <f aca="true" t="shared" si="272" ref="AD407:AD413">AVERAGE(H407:AA407)</f>
        <v>12.895</v>
      </c>
      <c r="AE407" s="38"/>
      <c r="AF407" s="38">
        <f aca="true" t="shared" si="273" ref="AF407:AF413">IF(Y407&gt;Y$20*1.5,15,IF(Y407&gt;Y$20*1.3,10,IF(Y407&gt;Y$20*1.15,5,0)))</f>
        <v>15</v>
      </c>
      <c r="AG407" s="38">
        <f aca="true" t="shared" si="274" ref="AG407:AG413">IF(Z407&gt;Z$20*1.5,15,IF(Z407&gt;Z$20*1.3,10,IF(Z407&gt;Z$20*1.15,5,0)))</f>
        <v>15</v>
      </c>
      <c r="AH407" s="38">
        <f aca="true" t="shared" si="275" ref="AH407:AH413">IF(AA407&gt;AA$20*1.5,15,IF(AA407&gt;AA$20*1.3,10,IF(AA407&gt;AA$20*1.15,5,0)))</f>
        <v>5</v>
      </c>
      <c r="AI407" s="38">
        <f aca="true" t="shared" si="276" ref="AI407:AI413">SUM(AF407:AH407)</f>
        <v>35</v>
      </c>
      <c r="AJ407" s="38"/>
      <c r="AK407" s="38">
        <f aca="true" t="shared" si="277" ref="AK407:AK413">IF(Y407&gt;$AD407*2.5,5,IF(Y407&gt;$AD407*2,2.5,IF(Y407&gt;$AD407*1.5,1,0)))</f>
        <v>1</v>
      </c>
      <c r="AL407" s="38">
        <f aca="true" t="shared" si="278" ref="AL407:AL413">IF(Z407&gt;$AD407*2.5,5,IF(Z407&gt;$AD407*2,2.5,IF(Z407&gt;$AD407*1.5,1,0)))</f>
        <v>2.5</v>
      </c>
      <c r="AM407" s="38">
        <f aca="true" t="shared" si="279" ref="AM407:AM413">IF(AA407&gt;$AD407*2.5,5,IF(AA407&gt;$AD407*2,2.5,IF(AA407&gt;$AD407*1.5,1,0)))</f>
        <v>1</v>
      </c>
      <c r="AN407" s="38">
        <f aca="true" t="shared" si="280" ref="AN407:AN413">SUM(AK407:AM407)</f>
        <v>4.5</v>
      </c>
      <c r="AO407" s="38"/>
      <c r="AP407" s="38">
        <f aca="true" t="shared" si="281" ref="AP407:AP413">IF(AA407&lt;AA$20*1.2,0,1)</f>
        <v>1</v>
      </c>
      <c r="AQ407" s="38">
        <f aca="true" t="shared" si="282" ref="AQ407:AQ413">IF((Z407+AA407)&lt;(Z$20*1.2+AA$20*1.2),0,1)</f>
        <v>1</v>
      </c>
      <c r="AR407" s="38">
        <f aca="true" t="shared" si="283" ref="AR407:AR413">IF(AA407&gt;MAX(F407:Z407),1,0)</f>
        <v>0</v>
      </c>
      <c r="AS407" s="38">
        <f aca="true" t="shared" si="284" ref="AS407:AS413">IF(AA407&lt;MAX(F407:Z407),0,IF(Z407&lt;MAX(F407:Y407),0,1))</f>
        <v>0</v>
      </c>
      <c r="AT407" s="38">
        <f aca="true" t="shared" si="285" ref="AT407:AT413">IF(AA407&lt;MAX(F407:Z407),0,IF(Z407&lt;MAX(F407:Y407),0,IF(Y407&lt;MAX(F407:X407),0,1)))</f>
        <v>0</v>
      </c>
      <c r="AU407" s="38"/>
      <c r="AV407" s="38">
        <f aca="true" t="shared" si="286" ref="AV407:AV413">IF(COUNTIF(H407:K407,"")=4,"",IF(COUNTIF(K407:N407,"")=4,"",IF(AVERAGE(H407:K407)&lt;AVERAGE(K407:N407),1,0)))</f>
        <v>0</v>
      </c>
      <c r="AW407" s="38">
        <f aca="true" t="shared" si="287" ref="AW407:AW413">IF(COUNTIF(K407:N407,"")=4,"",IF(COUNTIF(N407:Q407,"")=4,"",IF(AVERAGE(K407:N407)&lt;AVERAGE(N407:Q407),1,0)))</f>
        <v>1</v>
      </c>
      <c r="AX407" s="38">
        <f aca="true" t="shared" si="288" ref="AX407:AX413">IF(COUNTIF(N407:Q407,"")=4,"",IF(COUNTIF(Q407:T407,"")=4,"",IF(AVERAGE(N407:Q407)&lt;AVERAGE(Q407:T407),1,0)))</f>
        <v>1</v>
      </c>
      <c r="AY407" s="38">
        <f aca="true" t="shared" si="289" ref="AY407:AY413">IF(COUNTIF(Q407:T407,"")=4,"",IF(COUNTIF(T407:W407,"")=4,"",IF(AVERAGE(Q407:T407)&lt;AVERAGE(T407:W407),1,0)))</f>
        <v>1</v>
      </c>
      <c r="AZ407" s="38">
        <f aca="true" t="shared" si="290" ref="AZ407:AZ413">IF(COUNTIF(T407:W407,"")=4,"",IF(COUNTIF(W407:Z407,"")=4,"",IF(AVERAGE(T407:W407)&lt;AVERAGE(W407:Z407),1,0)))</f>
        <v>1</v>
      </c>
      <c r="BA407" s="38">
        <f aca="true" t="shared" si="291" ref="BA407:BA413">IF(COUNTIF(W407:Y407,"")=3,"",IF(COUNTIF(Y407:AA407,"")=3,"",IF(AVERAGE(W407:Y407)&lt;AVERAGE(Y407:AA407),1,0)))</f>
        <v>1</v>
      </c>
      <c r="BB407" s="38">
        <f aca="true" t="shared" si="292" ref="BB407:BB413">IF(COUNTIF(Y407:Z407,"")=2,"",IF(COUNTIF(Z407:AA407,"")=2,"",IF(AVERAGE(Y407:Z407)&lt;AVERAGE(Z407:AA407),1,0)))</f>
        <v>0</v>
      </c>
      <c r="BC407" s="38">
        <f aca="true" t="shared" si="293" ref="BC407:BC413">IF(AA407&gt;MAX(F407:Z407),1,0)</f>
        <v>0</v>
      </c>
      <c r="BD407" s="38">
        <f aca="true" t="shared" si="294" ref="BD407:BD413">SUBTOTAL(9,AV407:BC407)</f>
        <v>5</v>
      </c>
      <c r="BE407" s="38"/>
      <c r="BF407" s="38"/>
      <c r="BG407" s="39">
        <f aca="true" t="shared" si="295" ref="BG407:BG413">SLOPE(H407:AA407,$AZ$6:$BS$6)</f>
        <v>0.810451127819549</v>
      </c>
      <c r="BH407" s="39">
        <f aca="true" t="shared" si="296" ref="BH407:BH413">RSQ(H407:AA407,$AZ$6:$BS$6)</f>
        <v>0.6837175819005039</v>
      </c>
      <c r="BI407" s="39">
        <f aca="true" t="shared" si="297" ref="BI407:BI413">CORREL(H407:AA407,$AZ$6:$BS$6)</f>
        <v>0.826872167811025</v>
      </c>
      <c r="BJ407" s="38"/>
      <c r="BK407" s="38"/>
      <c r="BL407" s="38"/>
      <c r="BM407" s="38">
        <f aca="true" t="shared" si="298" ref="BM407:BM413">AC407*-2</f>
        <v>0</v>
      </c>
      <c r="BN407" s="38">
        <f aca="true" t="shared" si="299" ref="BN407:BN413">AI407</f>
        <v>35</v>
      </c>
      <c r="BO407" s="38">
        <f aca="true" t="shared" si="300" ref="BO407:BO413">AN407</f>
        <v>4.5</v>
      </c>
      <c r="BP407" s="38">
        <f aca="true" t="shared" si="301" ref="BP407:BP413">AP407</f>
        <v>1</v>
      </c>
      <c r="BQ407" s="38">
        <f aca="true" t="shared" si="302" ref="BQ407:BQ413">AQ407</f>
        <v>1</v>
      </c>
      <c r="BR407" s="38">
        <f aca="true" t="shared" si="303" ref="BR407:BR413">AR407</f>
        <v>0</v>
      </c>
      <c r="BS407" s="38">
        <f aca="true" t="shared" si="304" ref="BS407:BS413">AS407</f>
        <v>0</v>
      </c>
      <c r="BT407" s="38">
        <f aca="true" t="shared" si="305" ref="BT407:BT413">AT407</f>
        <v>0</v>
      </c>
      <c r="BU407" s="38">
        <f aca="true" t="shared" si="306" ref="BU407:BU413">BD407</f>
        <v>5</v>
      </c>
      <c r="BV407" s="40">
        <f aca="true" t="shared" si="307" ref="BV407:BV413">IF(AC407&gt;4,0,IF(BG407&lt;0,-10,IF(BG407&lt;0.5,-1,IF(BG407&lt;0.75,2.5,IF(BG407&lt;1,5,IF(BG407&lt;1.25,7.5,IF(BG407&lt;1.5,10,15)))))))</f>
        <v>5</v>
      </c>
      <c r="BW407" s="40">
        <f aca="true" t="shared" si="308" ref="BW407:BW413">IF(BH407&lt;0,-10,IF(BH407&lt;0.25,0,IF(BH407&lt;0.5,5,IF(BH407&lt;0.7,7.5,IF(BH407&lt;0.8,10,IF(BH407&lt;0.85,12.5,IF(BH407&lt;0.9,15,IF(BH407&lt;0.95,17.5,20))))))))</f>
        <v>7.5</v>
      </c>
      <c r="BX407" s="40">
        <f aca="true" t="shared" si="309" ref="BX407:BX413">IF(BI407&lt;0,-10,IF(BI407&lt;0.25,0,IF(BI407&lt;0.5,5,IF(BI407&lt;0.7,10,IF(BI407&lt;0.8,15,IF(BI407&lt;0.85,20,IF(BI407&lt;0.9,25,IF(BI407&lt;0.95,30,35))))))))</f>
        <v>20</v>
      </c>
      <c r="BY407" s="38">
        <f aca="true" t="shared" si="310" ref="BY407:BY413">SUM(BM407:BX407)</f>
        <v>79</v>
      </c>
      <c r="BZ407" s="37"/>
      <c r="CA407" s="37"/>
      <c r="CB407" s="37" t="s">
        <v>620</v>
      </c>
      <c r="CC407" s="37" t="s">
        <v>620</v>
      </c>
      <c r="CD407" s="37" t="s">
        <v>620</v>
      </c>
      <c r="CE407" s="37"/>
      <c r="CF407" s="37"/>
      <c r="CG407" s="37"/>
      <c r="CH407" s="37">
        <f aca="true" t="shared" si="311" ref="CH407:CH413">IF(AVERAGE(Z407:AA407)&lt;AVERAGE(H407:X407)*CH$20,0,1)</f>
        <v>1</v>
      </c>
      <c r="CI407" s="38">
        <f aca="true" t="shared" si="312" ref="CI407:CI413">IF(AVERAGE(Z407:AA407)&lt;AVERAGE(H407:X407)*CI$20,0,1)</f>
        <v>1</v>
      </c>
      <c r="CJ407" s="38">
        <f aca="true" t="shared" si="313" ref="CJ407:CJ413">AVERAGE(Z407:AA407)</f>
        <v>23.75</v>
      </c>
      <c r="CR407" s="38">
        <f aca="true" t="shared" si="314" ref="CR407:CR413">CORREL(L407:AA407,$BD$6:$BS$6)</f>
        <v>0.8964073697129401</v>
      </c>
      <c r="CS407" s="39">
        <f aca="true" t="shared" si="315" ref="CS407:CS413">IF(CR407&gt;0.8,CR407-BI407,-10)</f>
        <v>0.06953520190191509</v>
      </c>
    </row>
    <row r="408" spans="1:97" ht="12.75">
      <c r="A408" s="4" t="s">
        <v>301</v>
      </c>
      <c r="B408" s="4" t="s">
        <v>3</v>
      </c>
      <c r="C408" s="5" t="s">
        <v>386</v>
      </c>
      <c r="D408" s="4" t="s">
        <v>385</v>
      </c>
      <c r="E408" s="4" t="s">
        <v>8</v>
      </c>
      <c r="F408" s="4"/>
      <c r="G408">
        <v>6.3</v>
      </c>
      <c r="H408">
        <v>-0.2</v>
      </c>
      <c r="I408">
        <v>7.1</v>
      </c>
      <c r="J408">
        <v>11.8</v>
      </c>
      <c r="K408">
        <v>10.7</v>
      </c>
      <c r="L408">
        <v>9.6</v>
      </c>
      <c r="M408">
        <v>10.6</v>
      </c>
      <c r="N408">
        <v>5</v>
      </c>
      <c r="O408">
        <v>8</v>
      </c>
      <c r="P408">
        <v>9.3</v>
      </c>
      <c r="Q408">
        <v>9.3</v>
      </c>
      <c r="R408">
        <v>14.3</v>
      </c>
      <c r="S408">
        <v>15.1</v>
      </c>
      <c r="T408">
        <v>13.5</v>
      </c>
      <c r="U408">
        <v>12.2</v>
      </c>
      <c r="V408">
        <v>13.6</v>
      </c>
      <c r="W408">
        <v>14.6</v>
      </c>
      <c r="X408">
        <v>20.1</v>
      </c>
      <c r="Y408">
        <v>19.4</v>
      </c>
      <c r="Z408">
        <v>23.4</v>
      </c>
      <c r="AA408">
        <v>19.4</v>
      </c>
      <c r="AC408" s="38">
        <f t="shared" si="271"/>
        <v>0</v>
      </c>
      <c r="AD408" s="38">
        <f t="shared" si="272"/>
        <v>12.34</v>
      </c>
      <c r="AE408" s="38"/>
      <c r="AF408" s="38">
        <f t="shared" si="273"/>
        <v>10</v>
      </c>
      <c r="AG408" s="38">
        <f t="shared" si="274"/>
        <v>15</v>
      </c>
      <c r="AH408" s="38">
        <f t="shared" si="275"/>
        <v>5</v>
      </c>
      <c r="AI408" s="38">
        <f t="shared" si="276"/>
        <v>30</v>
      </c>
      <c r="AJ408" s="38"/>
      <c r="AK408" s="38">
        <f t="shared" si="277"/>
        <v>1</v>
      </c>
      <c r="AL408" s="38">
        <f t="shared" si="278"/>
        <v>1</v>
      </c>
      <c r="AM408" s="38">
        <f t="shared" si="279"/>
        <v>1</v>
      </c>
      <c r="AN408" s="38">
        <f t="shared" si="280"/>
        <v>3</v>
      </c>
      <c r="AO408" s="38"/>
      <c r="AP408" s="38">
        <f t="shared" si="281"/>
        <v>1</v>
      </c>
      <c r="AQ408" s="38">
        <f t="shared" si="282"/>
        <v>1</v>
      </c>
      <c r="AR408" s="38">
        <f t="shared" si="283"/>
        <v>0</v>
      </c>
      <c r="AS408" s="38">
        <f t="shared" si="284"/>
        <v>0</v>
      </c>
      <c r="AT408" s="38">
        <f t="shared" si="285"/>
        <v>0</v>
      </c>
      <c r="AU408" s="38"/>
      <c r="AV408" s="38">
        <f t="shared" si="286"/>
        <v>1</v>
      </c>
      <c r="AW408" s="38">
        <f t="shared" si="287"/>
        <v>0</v>
      </c>
      <c r="AX408" s="38">
        <f t="shared" si="288"/>
        <v>1</v>
      </c>
      <c r="AY408" s="38">
        <f t="shared" si="289"/>
        <v>1</v>
      </c>
      <c r="AZ408" s="38">
        <f t="shared" si="290"/>
        <v>1</v>
      </c>
      <c r="BA408" s="38">
        <f t="shared" si="291"/>
        <v>1</v>
      </c>
      <c r="BB408" s="38">
        <f t="shared" si="292"/>
        <v>0</v>
      </c>
      <c r="BC408" s="38">
        <f t="shared" si="293"/>
        <v>0</v>
      </c>
      <c r="BD408" s="38">
        <f t="shared" si="294"/>
        <v>5</v>
      </c>
      <c r="BE408" s="38"/>
      <c r="BF408" s="38"/>
      <c r="BG408" s="39">
        <f t="shared" si="295"/>
        <v>0.8030075187969925</v>
      </c>
      <c r="BH408" s="39">
        <f t="shared" si="296"/>
        <v>0.7253539011543149</v>
      </c>
      <c r="BI408" s="39">
        <f t="shared" si="297"/>
        <v>0.851677110854997</v>
      </c>
      <c r="BJ408" s="38"/>
      <c r="BK408" s="38"/>
      <c r="BL408" s="38"/>
      <c r="BM408" s="38">
        <f t="shared" si="298"/>
        <v>0</v>
      </c>
      <c r="BN408" s="38">
        <f t="shared" si="299"/>
        <v>30</v>
      </c>
      <c r="BO408" s="38">
        <f t="shared" si="300"/>
        <v>3</v>
      </c>
      <c r="BP408" s="38">
        <f t="shared" si="301"/>
        <v>1</v>
      </c>
      <c r="BQ408" s="38">
        <f t="shared" si="302"/>
        <v>1</v>
      </c>
      <c r="BR408" s="38">
        <f t="shared" si="303"/>
        <v>0</v>
      </c>
      <c r="BS408" s="38">
        <f t="shared" si="304"/>
        <v>0</v>
      </c>
      <c r="BT408" s="38">
        <f t="shared" si="305"/>
        <v>0</v>
      </c>
      <c r="BU408" s="38">
        <f t="shared" si="306"/>
        <v>5</v>
      </c>
      <c r="BV408" s="40">
        <f t="shared" si="307"/>
        <v>5</v>
      </c>
      <c r="BW408" s="40">
        <f t="shared" si="308"/>
        <v>10</v>
      </c>
      <c r="BX408" s="40">
        <f t="shared" si="309"/>
        <v>25</v>
      </c>
      <c r="BY408" s="38">
        <f t="shared" si="310"/>
        <v>80</v>
      </c>
      <c r="BZ408" s="37"/>
      <c r="CA408" s="37"/>
      <c r="CB408" s="37" t="s">
        <v>620</v>
      </c>
      <c r="CC408" s="37" t="s">
        <v>620</v>
      </c>
      <c r="CD408" s="37" t="s">
        <v>620</v>
      </c>
      <c r="CE408" s="37"/>
      <c r="CF408" s="37"/>
      <c r="CG408" s="37"/>
      <c r="CH408" s="37">
        <f t="shared" si="311"/>
        <v>1</v>
      </c>
      <c r="CI408" s="38">
        <f t="shared" si="312"/>
        <v>1</v>
      </c>
      <c r="CJ408" s="38">
        <f t="shared" si="313"/>
        <v>21.4</v>
      </c>
      <c r="CR408" s="38">
        <f t="shared" si="314"/>
        <v>0.8799494494142773</v>
      </c>
      <c r="CS408" s="39">
        <f t="shared" si="315"/>
        <v>0.028272338559280352</v>
      </c>
    </row>
    <row r="409" spans="1:97" ht="12.75">
      <c r="A409" s="4" t="s">
        <v>301</v>
      </c>
      <c r="B409" s="4" t="s">
        <v>3</v>
      </c>
      <c r="C409" s="5" t="s">
        <v>420</v>
      </c>
      <c r="D409" s="4" t="s">
        <v>419</v>
      </c>
      <c r="E409" s="4" t="s">
        <v>8</v>
      </c>
      <c r="F409" s="4" t="s">
        <v>401</v>
      </c>
      <c r="G409">
        <v>6.3</v>
      </c>
      <c r="H409">
        <v>15.9</v>
      </c>
      <c r="I409">
        <v>7.9</v>
      </c>
      <c r="J409">
        <v>2.8</v>
      </c>
      <c r="K409">
        <v>9.8</v>
      </c>
      <c r="L409">
        <v>11.3</v>
      </c>
      <c r="M409">
        <v>14.4</v>
      </c>
      <c r="N409">
        <v>14.1</v>
      </c>
      <c r="O409">
        <v>14.5</v>
      </c>
      <c r="P409">
        <v>14.1</v>
      </c>
      <c r="Q409">
        <v>17</v>
      </c>
      <c r="R409">
        <v>13.3</v>
      </c>
      <c r="S409">
        <v>16.7</v>
      </c>
      <c r="T409">
        <v>16.7</v>
      </c>
      <c r="U409">
        <v>14.6</v>
      </c>
      <c r="V409">
        <v>15</v>
      </c>
      <c r="W409">
        <v>13</v>
      </c>
      <c r="X409">
        <v>11.9</v>
      </c>
      <c r="Y409">
        <v>13.2</v>
      </c>
      <c r="Z409">
        <v>12.8</v>
      </c>
      <c r="AA409">
        <v>14.5</v>
      </c>
      <c r="AC409" s="38">
        <f t="shared" si="271"/>
        <v>0</v>
      </c>
      <c r="AD409" s="38">
        <f t="shared" si="272"/>
        <v>13.175</v>
      </c>
      <c r="AE409" s="38"/>
      <c r="AF409" s="38">
        <f t="shared" si="273"/>
        <v>0</v>
      </c>
      <c r="AG409" s="38">
        <f t="shared" si="274"/>
        <v>0</v>
      </c>
      <c r="AH409" s="38">
        <f t="shared" si="275"/>
        <v>0</v>
      </c>
      <c r="AI409" s="38">
        <f t="shared" si="276"/>
        <v>0</v>
      </c>
      <c r="AJ409" s="38"/>
      <c r="AK409" s="38">
        <f t="shared" si="277"/>
        <v>0</v>
      </c>
      <c r="AL409" s="38">
        <f t="shared" si="278"/>
        <v>0</v>
      </c>
      <c r="AM409" s="38">
        <f t="shared" si="279"/>
        <v>0</v>
      </c>
      <c r="AN409" s="38">
        <f t="shared" si="280"/>
        <v>0</v>
      </c>
      <c r="AO409" s="38"/>
      <c r="AP409" s="38">
        <f t="shared" si="281"/>
        <v>0</v>
      </c>
      <c r="AQ409" s="38">
        <f t="shared" si="282"/>
        <v>0</v>
      </c>
      <c r="AR409" s="38">
        <f t="shared" si="283"/>
        <v>0</v>
      </c>
      <c r="AS409" s="38">
        <f t="shared" si="284"/>
        <v>0</v>
      </c>
      <c r="AT409" s="38">
        <f t="shared" si="285"/>
        <v>0</v>
      </c>
      <c r="AU409" s="38"/>
      <c r="AV409" s="38">
        <f t="shared" si="286"/>
        <v>1</v>
      </c>
      <c r="AW409" s="38">
        <f t="shared" si="287"/>
        <v>1</v>
      </c>
      <c r="AX409" s="38">
        <f t="shared" si="288"/>
        <v>1</v>
      </c>
      <c r="AY409" s="38">
        <f t="shared" si="289"/>
        <v>0</v>
      </c>
      <c r="AZ409" s="38">
        <f t="shared" si="290"/>
        <v>0</v>
      </c>
      <c r="BA409" s="38">
        <f t="shared" si="291"/>
        <v>1</v>
      </c>
      <c r="BB409" s="38">
        <f t="shared" si="292"/>
        <v>1</v>
      </c>
      <c r="BC409" s="38">
        <f t="shared" si="293"/>
        <v>0</v>
      </c>
      <c r="BD409" s="38">
        <f t="shared" si="294"/>
        <v>5</v>
      </c>
      <c r="BE409" s="38"/>
      <c r="BF409" s="38"/>
      <c r="BG409" s="39">
        <f t="shared" si="295"/>
        <v>0.21255639097744364</v>
      </c>
      <c r="BH409" s="39">
        <f t="shared" si="296"/>
        <v>0.1422729498391716</v>
      </c>
      <c r="BI409" s="39">
        <f t="shared" si="297"/>
        <v>0.3771908665903399</v>
      </c>
      <c r="BJ409" s="38"/>
      <c r="BK409" s="38"/>
      <c r="BL409" s="38"/>
      <c r="BM409" s="38">
        <f t="shared" si="298"/>
        <v>0</v>
      </c>
      <c r="BN409" s="38">
        <f t="shared" si="299"/>
        <v>0</v>
      </c>
      <c r="BO409" s="38">
        <f t="shared" si="300"/>
        <v>0</v>
      </c>
      <c r="BP409" s="38">
        <f t="shared" si="301"/>
        <v>0</v>
      </c>
      <c r="BQ409" s="38">
        <f t="shared" si="302"/>
        <v>0</v>
      </c>
      <c r="BR409" s="38">
        <f t="shared" si="303"/>
        <v>0</v>
      </c>
      <c r="BS409" s="38">
        <f t="shared" si="304"/>
        <v>0</v>
      </c>
      <c r="BT409" s="38">
        <f t="shared" si="305"/>
        <v>0</v>
      </c>
      <c r="BU409" s="38">
        <f t="shared" si="306"/>
        <v>5</v>
      </c>
      <c r="BV409" s="40">
        <f t="shared" si="307"/>
        <v>-1</v>
      </c>
      <c r="BW409" s="40">
        <f t="shared" si="308"/>
        <v>0</v>
      </c>
      <c r="BX409" s="40">
        <f t="shared" si="309"/>
        <v>5</v>
      </c>
      <c r="BY409" s="38">
        <f t="shared" si="310"/>
        <v>9</v>
      </c>
      <c r="BZ409" s="37"/>
      <c r="CA409" s="37"/>
      <c r="CB409" s="37"/>
      <c r="CC409" s="37"/>
      <c r="CD409" s="37"/>
      <c r="CE409" s="37"/>
      <c r="CF409" s="37"/>
      <c r="CG409" s="37"/>
      <c r="CH409" s="37">
        <f t="shared" si="311"/>
        <v>0</v>
      </c>
      <c r="CI409" s="38">
        <f t="shared" si="312"/>
        <v>0</v>
      </c>
      <c r="CJ409" s="38">
        <f t="shared" si="313"/>
        <v>13.65</v>
      </c>
      <c r="CR409" s="38">
        <f t="shared" si="314"/>
        <v>-0.08501359017085135</v>
      </c>
      <c r="CS409" s="39">
        <f t="shared" si="315"/>
        <v>-10</v>
      </c>
    </row>
    <row r="410" spans="1:97" ht="12.75">
      <c r="A410" s="4" t="s">
        <v>301</v>
      </c>
      <c r="B410" s="4" t="s">
        <v>3</v>
      </c>
      <c r="C410" s="5" t="s">
        <v>417</v>
      </c>
      <c r="D410" s="4" t="s">
        <v>418</v>
      </c>
      <c r="E410" s="4" t="s">
        <v>8</v>
      </c>
      <c r="F410" s="4" t="s">
        <v>401</v>
      </c>
      <c r="G410">
        <v>6.3</v>
      </c>
      <c r="H410">
        <v>10.5</v>
      </c>
      <c r="I410">
        <v>10.9</v>
      </c>
      <c r="J410">
        <v>7.8</v>
      </c>
      <c r="K410">
        <v>9.5</v>
      </c>
      <c r="L410">
        <v>7.5</v>
      </c>
      <c r="M410">
        <v>10.2</v>
      </c>
      <c r="N410">
        <v>12.6</v>
      </c>
      <c r="O410">
        <v>13</v>
      </c>
      <c r="P410">
        <v>11.9</v>
      </c>
      <c r="Q410">
        <v>16.9</v>
      </c>
      <c r="R410">
        <v>13.5</v>
      </c>
      <c r="S410">
        <v>12.5</v>
      </c>
      <c r="T410">
        <v>18.1</v>
      </c>
      <c r="U410">
        <v>17.7</v>
      </c>
      <c r="V410">
        <v>16.9</v>
      </c>
      <c r="W410">
        <v>16.2</v>
      </c>
      <c r="X410">
        <v>15.6</v>
      </c>
      <c r="Y410">
        <v>14.6</v>
      </c>
      <c r="Z410">
        <v>13.6</v>
      </c>
      <c r="AA410">
        <v>16.7</v>
      </c>
      <c r="AC410" s="38">
        <f t="shared" si="271"/>
        <v>0</v>
      </c>
      <c r="AD410" s="38">
        <f t="shared" si="272"/>
        <v>13.309999999999999</v>
      </c>
      <c r="AE410" s="38"/>
      <c r="AF410" s="38">
        <f t="shared" si="273"/>
        <v>0</v>
      </c>
      <c r="AG410" s="38">
        <f t="shared" si="274"/>
        <v>0</v>
      </c>
      <c r="AH410" s="38">
        <f t="shared" si="275"/>
        <v>0</v>
      </c>
      <c r="AI410" s="38">
        <f t="shared" si="276"/>
        <v>0</v>
      </c>
      <c r="AJ410" s="38"/>
      <c r="AK410" s="38">
        <f t="shared" si="277"/>
        <v>0</v>
      </c>
      <c r="AL410" s="38">
        <f t="shared" si="278"/>
        <v>0</v>
      </c>
      <c r="AM410" s="38">
        <f t="shared" si="279"/>
        <v>0</v>
      </c>
      <c r="AN410" s="38">
        <f t="shared" si="280"/>
        <v>0</v>
      </c>
      <c r="AO410" s="38"/>
      <c r="AP410" s="38">
        <f t="shared" si="281"/>
        <v>0</v>
      </c>
      <c r="AQ410" s="38">
        <f t="shared" si="282"/>
        <v>0</v>
      </c>
      <c r="AR410" s="38">
        <f t="shared" si="283"/>
        <v>0</v>
      </c>
      <c r="AS410" s="38">
        <f t="shared" si="284"/>
        <v>0</v>
      </c>
      <c r="AT410" s="38">
        <f t="shared" si="285"/>
        <v>0</v>
      </c>
      <c r="AU410" s="38"/>
      <c r="AV410" s="38">
        <f t="shared" si="286"/>
        <v>1</v>
      </c>
      <c r="AW410" s="38">
        <f t="shared" si="287"/>
        <v>1</v>
      </c>
      <c r="AX410" s="38">
        <f t="shared" si="288"/>
        <v>1</v>
      </c>
      <c r="AY410" s="38">
        <f t="shared" si="289"/>
        <v>1</v>
      </c>
      <c r="AZ410" s="38">
        <f t="shared" si="290"/>
        <v>0</v>
      </c>
      <c r="BA410" s="38">
        <f t="shared" si="291"/>
        <v>0</v>
      </c>
      <c r="BB410" s="38">
        <f t="shared" si="292"/>
        <v>1</v>
      </c>
      <c r="BC410" s="38">
        <f t="shared" si="293"/>
        <v>0</v>
      </c>
      <c r="BD410" s="38">
        <f t="shared" si="294"/>
        <v>5</v>
      </c>
      <c r="BE410" s="38"/>
      <c r="BF410" s="38"/>
      <c r="BG410" s="39">
        <f t="shared" si="295"/>
        <v>0.42150375939849627</v>
      </c>
      <c r="BH410" s="39">
        <f t="shared" si="296"/>
        <v>0.5903891891753791</v>
      </c>
      <c r="BI410" s="39">
        <f t="shared" si="297"/>
        <v>0.768367873596612</v>
      </c>
      <c r="BJ410" s="38"/>
      <c r="BK410" s="38"/>
      <c r="BL410" s="38"/>
      <c r="BM410" s="38">
        <f t="shared" si="298"/>
        <v>0</v>
      </c>
      <c r="BN410" s="38">
        <f t="shared" si="299"/>
        <v>0</v>
      </c>
      <c r="BO410" s="38">
        <f t="shared" si="300"/>
        <v>0</v>
      </c>
      <c r="BP410" s="38">
        <f t="shared" si="301"/>
        <v>0</v>
      </c>
      <c r="BQ410" s="38">
        <f t="shared" si="302"/>
        <v>0</v>
      </c>
      <c r="BR410" s="38">
        <f t="shared" si="303"/>
        <v>0</v>
      </c>
      <c r="BS410" s="38">
        <f t="shared" si="304"/>
        <v>0</v>
      </c>
      <c r="BT410" s="38">
        <f t="shared" si="305"/>
        <v>0</v>
      </c>
      <c r="BU410" s="38">
        <f t="shared" si="306"/>
        <v>5</v>
      </c>
      <c r="BV410" s="40">
        <f t="shared" si="307"/>
        <v>-1</v>
      </c>
      <c r="BW410" s="40">
        <f t="shared" si="308"/>
        <v>7.5</v>
      </c>
      <c r="BX410" s="40">
        <f t="shared" si="309"/>
        <v>15</v>
      </c>
      <c r="BY410" s="38">
        <f t="shared" si="310"/>
        <v>26.5</v>
      </c>
      <c r="BZ410" s="37"/>
      <c r="CA410" s="37"/>
      <c r="CB410" s="37"/>
      <c r="CC410" s="37"/>
      <c r="CD410" s="37"/>
      <c r="CE410" s="37"/>
      <c r="CF410" s="37"/>
      <c r="CG410" s="37"/>
      <c r="CH410" s="37">
        <f t="shared" si="311"/>
        <v>0</v>
      </c>
      <c r="CI410" s="38">
        <f t="shared" si="312"/>
        <v>0</v>
      </c>
      <c r="CJ410" s="38">
        <f t="shared" si="313"/>
        <v>15.149999999999999</v>
      </c>
      <c r="CR410" s="38">
        <f t="shared" si="314"/>
        <v>0.6604313299871698</v>
      </c>
      <c r="CS410" s="39">
        <f t="shared" si="315"/>
        <v>-10</v>
      </c>
    </row>
    <row r="411" spans="1:97" ht="12.75">
      <c r="A411" s="4" t="s">
        <v>301</v>
      </c>
      <c r="B411" s="4" t="s">
        <v>3</v>
      </c>
      <c r="C411" s="5" t="s">
        <v>376</v>
      </c>
      <c r="D411" s="4" t="s">
        <v>526</v>
      </c>
      <c r="E411" s="4" t="s">
        <v>8</v>
      </c>
      <c r="F411" s="4"/>
      <c r="G411">
        <v>6.3</v>
      </c>
      <c r="Q411">
        <v>-0.7</v>
      </c>
      <c r="R411">
        <v>13.4</v>
      </c>
      <c r="S411">
        <v>19.3</v>
      </c>
      <c r="T411">
        <v>19.7</v>
      </c>
      <c r="U411">
        <v>20.1</v>
      </c>
      <c r="V411">
        <v>15.8</v>
      </c>
      <c r="W411">
        <v>15.3</v>
      </c>
      <c r="X411">
        <v>14.2</v>
      </c>
      <c r="Y411">
        <v>12.6</v>
      </c>
      <c r="Z411">
        <v>14.1</v>
      </c>
      <c r="AA411">
        <v>13.6</v>
      </c>
      <c r="AC411" s="38">
        <f t="shared" si="271"/>
        <v>9</v>
      </c>
      <c r="AD411" s="38">
        <f t="shared" si="272"/>
        <v>14.30909090909091</v>
      </c>
      <c r="AE411" s="38"/>
      <c r="AF411" s="38">
        <f t="shared" si="273"/>
        <v>0</v>
      </c>
      <c r="AG411" s="38">
        <f t="shared" si="274"/>
        <v>0</v>
      </c>
      <c r="AH411" s="38">
        <f t="shared" si="275"/>
        <v>0</v>
      </c>
      <c r="AI411" s="38">
        <f t="shared" si="276"/>
        <v>0</v>
      </c>
      <c r="AJ411" s="38"/>
      <c r="AK411" s="38">
        <f t="shared" si="277"/>
        <v>0</v>
      </c>
      <c r="AL411" s="38">
        <f t="shared" si="278"/>
        <v>0</v>
      </c>
      <c r="AM411" s="38">
        <f t="shared" si="279"/>
        <v>0</v>
      </c>
      <c r="AN411" s="38">
        <f t="shared" si="280"/>
        <v>0</v>
      </c>
      <c r="AO411" s="38"/>
      <c r="AP411" s="38">
        <f t="shared" si="281"/>
        <v>0</v>
      </c>
      <c r="AQ411" s="38">
        <f t="shared" si="282"/>
        <v>0</v>
      </c>
      <c r="AR411" s="38">
        <f t="shared" si="283"/>
        <v>0</v>
      </c>
      <c r="AS411" s="38">
        <f t="shared" si="284"/>
        <v>0</v>
      </c>
      <c r="AT411" s="38">
        <f t="shared" si="285"/>
        <v>0</v>
      </c>
      <c r="AU411" s="38"/>
      <c r="AV411" s="38">
        <f t="shared" si="286"/>
      </c>
      <c r="AW411" s="38">
        <f t="shared" si="287"/>
      </c>
      <c r="AX411" s="38">
        <f t="shared" si="288"/>
        <v>1</v>
      </c>
      <c r="AY411" s="38">
        <f t="shared" si="289"/>
        <v>1</v>
      </c>
      <c r="AZ411" s="38">
        <f t="shared" si="290"/>
        <v>0</v>
      </c>
      <c r="BA411" s="38">
        <f t="shared" si="291"/>
        <v>0</v>
      </c>
      <c r="BB411" s="38">
        <f t="shared" si="292"/>
        <v>1</v>
      </c>
      <c r="BC411" s="38">
        <f t="shared" si="293"/>
        <v>0</v>
      </c>
      <c r="BD411" s="38">
        <f t="shared" si="294"/>
        <v>3</v>
      </c>
      <c r="BE411" s="38"/>
      <c r="BF411" s="38"/>
      <c r="BG411" s="39">
        <f t="shared" si="295"/>
        <v>0.349090909090909</v>
      </c>
      <c r="BH411" s="39">
        <f t="shared" si="296"/>
        <v>0.04185309862113201</v>
      </c>
      <c r="BI411" s="39">
        <f t="shared" si="297"/>
        <v>0.20458029871209987</v>
      </c>
      <c r="BJ411" s="38"/>
      <c r="BK411" s="38"/>
      <c r="BL411" s="38"/>
      <c r="BM411" s="38">
        <f t="shared" si="298"/>
        <v>-18</v>
      </c>
      <c r="BN411" s="38">
        <f t="shared" si="299"/>
        <v>0</v>
      </c>
      <c r="BO411" s="38">
        <f t="shared" si="300"/>
        <v>0</v>
      </c>
      <c r="BP411" s="38">
        <f t="shared" si="301"/>
        <v>0</v>
      </c>
      <c r="BQ411" s="38">
        <f t="shared" si="302"/>
        <v>0</v>
      </c>
      <c r="BR411" s="38">
        <f t="shared" si="303"/>
        <v>0</v>
      </c>
      <c r="BS411" s="38">
        <f t="shared" si="304"/>
        <v>0</v>
      </c>
      <c r="BT411" s="38">
        <f t="shared" si="305"/>
        <v>0</v>
      </c>
      <c r="BU411" s="38">
        <f t="shared" si="306"/>
        <v>3</v>
      </c>
      <c r="BV411" s="40">
        <f t="shared" si="307"/>
        <v>0</v>
      </c>
      <c r="BW411" s="40">
        <f t="shared" si="308"/>
        <v>0</v>
      </c>
      <c r="BX411" s="40">
        <f t="shared" si="309"/>
        <v>0</v>
      </c>
      <c r="BY411" s="38">
        <f t="shared" si="310"/>
        <v>-15</v>
      </c>
      <c r="BZ411" s="37"/>
      <c r="CA411" s="37"/>
      <c r="CB411" s="37"/>
      <c r="CC411" s="37"/>
      <c r="CD411" s="37"/>
      <c r="CE411" s="37"/>
      <c r="CF411" s="37"/>
      <c r="CG411" s="37"/>
      <c r="CH411" s="37">
        <f t="shared" si="311"/>
        <v>0</v>
      </c>
      <c r="CI411" s="38">
        <f t="shared" si="312"/>
        <v>0</v>
      </c>
      <c r="CJ411" s="38">
        <f t="shared" si="313"/>
        <v>13.85</v>
      </c>
      <c r="CR411" s="38">
        <f t="shared" si="314"/>
        <v>0.20458029871209987</v>
      </c>
      <c r="CS411" s="39">
        <f t="shared" si="315"/>
        <v>-10</v>
      </c>
    </row>
    <row r="412" spans="1:97" ht="12.75">
      <c r="A412" s="4" t="s">
        <v>301</v>
      </c>
      <c r="B412" s="4" t="s">
        <v>3</v>
      </c>
      <c r="C412" s="5" t="s">
        <v>375</v>
      </c>
      <c r="D412" s="4" t="s">
        <v>528</v>
      </c>
      <c r="E412" s="4" t="s">
        <v>8</v>
      </c>
      <c r="F412" s="4"/>
      <c r="G412">
        <v>6.3</v>
      </c>
      <c r="N412">
        <v>8.1</v>
      </c>
      <c r="O412">
        <v>23.4</v>
      </c>
      <c r="P412">
        <v>21.6</v>
      </c>
      <c r="Q412">
        <v>21.9</v>
      </c>
      <c r="R412">
        <v>18.5</v>
      </c>
      <c r="S412">
        <v>18.4</v>
      </c>
      <c r="T412">
        <v>16.7</v>
      </c>
      <c r="U412">
        <v>13.8</v>
      </c>
      <c r="V412">
        <v>13</v>
      </c>
      <c r="W412">
        <v>10.7</v>
      </c>
      <c r="X412">
        <v>14</v>
      </c>
      <c r="Y412">
        <v>12.4</v>
      </c>
      <c r="Z412">
        <v>10.3</v>
      </c>
      <c r="AA412">
        <v>7.9</v>
      </c>
      <c r="AC412" s="38">
        <f t="shared" si="271"/>
        <v>6</v>
      </c>
      <c r="AD412" s="38">
        <f t="shared" si="272"/>
        <v>15.05</v>
      </c>
      <c r="AE412" s="38"/>
      <c r="AF412" s="38">
        <f t="shared" si="273"/>
        <v>0</v>
      </c>
      <c r="AG412" s="38">
        <f t="shared" si="274"/>
        <v>0</v>
      </c>
      <c r="AH412" s="38">
        <f t="shared" si="275"/>
        <v>0</v>
      </c>
      <c r="AI412" s="38">
        <f t="shared" si="276"/>
        <v>0</v>
      </c>
      <c r="AJ412" s="38"/>
      <c r="AK412" s="38">
        <f t="shared" si="277"/>
        <v>0</v>
      </c>
      <c r="AL412" s="38">
        <f t="shared" si="278"/>
        <v>0</v>
      </c>
      <c r="AM412" s="38">
        <f t="shared" si="279"/>
        <v>0</v>
      </c>
      <c r="AN412" s="38">
        <f t="shared" si="280"/>
        <v>0</v>
      </c>
      <c r="AO412" s="38"/>
      <c r="AP412" s="38">
        <f t="shared" si="281"/>
        <v>0</v>
      </c>
      <c r="AQ412" s="38">
        <f t="shared" si="282"/>
        <v>0</v>
      </c>
      <c r="AR412" s="38">
        <f t="shared" si="283"/>
        <v>0</v>
      </c>
      <c r="AS412" s="38">
        <f t="shared" si="284"/>
        <v>0</v>
      </c>
      <c r="AT412" s="38">
        <f t="shared" si="285"/>
        <v>0</v>
      </c>
      <c r="AU412" s="38"/>
      <c r="AV412" s="38">
        <f t="shared" si="286"/>
      </c>
      <c r="AW412" s="38">
        <f t="shared" si="287"/>
        <v>1</v>
      </c>
      <c r="AX412" s="38">
        <f t="shared" si="288"/>
        <v>1</v>
      </c>
      <c r="AY412" s="38">
        <f t="shared" si="289"/>
        <v>0</v>
      </c>
      <c r="AZ412" s="38">
        <f t="shared" si="290"/>
        <v>0</v>
      </c>
      <c r="BA412" s="38">
        <f t="shared" si="291"/>
        <v>0</v>
      </c>
      <c r="BB412" s="38">
        <f t="shared" si="292"/>
        <v>0</v>
      </c>
      <c r="BC412" s="38">
        <f t="shared" si="293"/>
        <v>0</v>
      </c>
      <c r="BD412" s="38">
        <f t="shared" si="294"/>
        <v>2</v>
      </c>
      <c r="BE412" s="38"/>
      <c r="BF412" s="38"/>
      <c r="BG412" s="39">
        <f t="shared" si="295"/>
        <v>-0.7536263736263735</v>
      </c>
      <c r="BH412" s="39">
        <f t="shared" si="296"/>
        <v>0.37980934980890896</v>
      </c>
      <c r="BI412" s="39">
        <f t="shared" si="297"/>
        <v>-0.6162867431714794</v>
      </c>
      <c r="BJ412" s="38"/>
      <c r="BK412" s="38"/>
      <c r="BL412" s="38"/>
      <c r="BM412" s="38">
        <f t="shared" si="298"/>
        <v>-12</v>
      </c>
      <c r="BN412" s="38">
        <f t="shared" si="299"/>
        <v>0</v>
      </c>
      <c r="BO412" s="38">
        <f t="shared" si="300"/>
        <v>0</v>
      </c>
      <c r="BP412" s="38">
        <f t="shared" si="301"/>
        <v>0</v>
      </c>
      <c r="BQ412" s="38">
        <f t="shared" si="302"/>
        <v>0</v>
      </c>
      <c r="BR412" s="38">
        <f t="shared" si="303"/>
        <v>0</v>
      </c>
      <c r="BS412" s="38">
        <f t="shared" si="304"/>
        <v>0</v>
      </c>
      <c r="BT412" s="38">
        <f t="shared" si="305"/>
        <v>0</v>
      </c>
      <c r="BU412" s="38">
        <f t="shared" si="306"/>
        <v>2</v>
      </c>
      <c r="BV412" s="40">
        <f t="shared" si="307"/>
        <v>0</v>
      </c>
      <c r="BW412" s="40">
        <f t="shared" si="308"/>
        <v>5</v>
      </c>
      <c r="BX412" s="40">
        <f t="shared" si="309"/>
        <v>-10</v>
      </c>
      <c r="BY412" s="38">
        <f t="shared" si="310"/>
        <v>-15</v>
      </c>
      <c r="BZ412" s="37"/>
      <c r="CA412" s="37"/>
      <c r="CB412" s="37"/>
      <c r="CC412" s="37"/>
      <c r="CD412" s="37"/>
      <c r="CE412" s="37"/>
      <c r="CF412" s="37"/>
      <c r="CG412" s="37"/>
      <c r="CH412" s="37">
        <f t="shared" si="311"/>
        <v>0</v>
      </c>
      <c r="CI412" s="38">
        <f t="shared" si="312"/>
        <v>0</v>
      </c>
      <c r="CJ412" s="38">
        <f t="shared" si="313"/>
        <v>9.100000000000001</v>
      </c>
      <c r="CR412" s="38">
        <f t="shared" si="314"/>
        <v>-0.6162867431714794</v>
      </c>
      <c r="CS412" s="39">
        <f t="shared" si="315"/>
        <v>-10</v>
      </c>
    </row>
    <row r="413" spans="1:97" ht="12.75">
      <c r="A413" s="4" t="s">
        <v>301</v>
      </c>
      <c r="B413" s="4" t="s">
        <v>3</v>
      </c>
      <c r="C413" s="5" t="s">
        <v>377</v>
      </c>
      <c r="D413" s="4" t="s">
        <v>527</v>
      </c>
      <c r="E413" s="4" t="s">
        <v>8</v>
      </c>
      <c r="F413" s="4"/>
      <c r="G413">
        <v>6.3</v>
      </c>
      <c r="O413">
        <v>6.7</v>
      </c>
      <c r="P413">
        <v>16</v>
      </c>
      <c r="Q413">
        <v>24.8</v>
      </c>
      <c r="R413">
        <v>21.4</v>
      </c>
      <c r="S413">
        <v>16</v>
      </c>
      <c r="T413">
        <v>12.5</v>
      </c>
      <c r="U413">
        <v>16.4</v>
      </c>
      <c r="V413">
        <v>13.1</v>
      </c>
      <c r="W413">
        <v>13.9</v>
      </c>
      <c r="X413">
        <v>11.2</v>
      </c>
      <c r="Y413">
        <v>16.5</v>
      </c>
      <c r="Z413">
        <v>10.3</v>
      </c>
      <c r="AA413">
        <v>10.4</v>
      </c>
      <c r="AC413" s="38">
        <f t="shared" si="271"/>
        <v>7</v>
      </c>
      <c r="AD413" s="38">
        <f t="shared" si="272"/>
        <v>14.553846153846155</v>
      </c>
      <c r="AE413" s="38"/>
      <c r="AF413" s="38">
        <f t="shared" si="273"/>
        <v>0</v>
      </c>
      <c r="AG413" s="38">
        <f t="shared" si="274"/>
        <v>0</v>
      </c>
      <c r="AH413" s="38">
        <f t="shared" si="275"/>
        <v>0</v>
      </c>
      <c r="AI413" s="38">
        <f t="shared" si="276"/>
        <v>0</v>
      </c>
      <c r="AJ413" s="38"/>
      <c r="AK413" s="38">
        <f t="shared" si="277"/>
        <v>0</v>
      </c>
      <c r="AL413" s="38">
        <f t="shared" si="278"/>
        <v>0</v>
      </c>
      <c r="AM413" s="38">
        <f t="shared" si="279"/>
        <v>0</v>
      </c>
      <c r="AN413" s="38">
        <f t="shared" si="280"/>
        <v>0</v>
      </c>
      <c r="AO413" s="38"/>
      <c r="AP413" s="38">
        <f t="shared" si="281"/>
        <v>0</v>
      </c>
      <c r="AQ413" s="38">
        <f t="shared" si="282"/>
        <v>0</v>
      </c>
      <c r="AR413" s="38">
        <f t="shared" si="283"/>
        <v>0</v>
      </c>
      <c r="AS413" s="38">
        <f t="shared" si="284"/>
        <v>0</v>
      </c>
      <c r="AT413" s="38">
        <f t="shared" si="285"/>
        <v>0</v>
      </c>
      <c r="AU413" s="38"/>
      <c r="AV413" s="38">
        <f t="shared" si="286"/>
      </c>
      <c r="AW413" s="38">
        <f t="shared" si="287"/>
      </c>
      <c r="AX413" s="38">
        <f t="shared" si="288"/>
        <v>1</v>
      </c>
      <c r="AY413" s="38">
        <f t="shared" si="289"/>
        <v>0</v>
      </c>
      <c r="AZ413" s="38">
        <f t="shared" si="290"/>
        <v>0</v>
      </c>
      <c r="BA413" s="38">
        <f t="shared" si="291"/>
        <v>0</v>
      </c>
      <c r="BB413" s="38">
        <f t="shared" si="292"/>
        <v>0</v>
      </c>
      <c r="BC413" s="38">
        <f t="shared" si="293"/>
        <v>0</v>
      </c>
      <c r="BD413" s="38">
        <f t="shared" si="294"/>
        <v>1</v>
      </c>
      <c r="BE413" s="38"/>
      <c r="BF413" s="38"/>
      <c r="BG413" s="39">
        <f t="shared" si="295"/>
        <v>-0.40494505494505495</v>
      </c>
      <c r="BH413" s="39">
        <f t="shared" si="296"/>
        <v>0.10724908560592479</v>
      </c>
      <c r="BI413" s="39">
        <f t="shared" si="297"/>
        <v>-0.32748906181111576</v>
      </c>
      <c r="BJ413" s="38"/>
      <c r="BK413" s="38"/>
      <c r="BL413" s="38"/>
      <c r="BM413" s="38">
        <f t="shared" si="298"/>
        <v>-14</v>
      </c>
      <c r="BN413" s="38">
        <f t="shared" si="299"/>
        <v>0</v>
      </c>
      <c r="BO413" s="38">
        <f t="shared" si="300"/>
        <v>0</v>
      </c>
      <c r="BP413" s="38">
        <f t="shared" si="301"/>
        <v>0</v>
      </c>
      <c r="BQ413" s="38">
        <f t="shared" si="302"/>
        <v>0</v>
      </c>
      <c r="BR413" s="38">
        <f t="shared" si="303"/>
        <v>0</v>
      </c>
      <c r="BS413" s="38">
        <f t="shared" si="304"/>
        <v>0</v>
      </c>
      <c r="BT413" s="38">
        <f t="shared" si="305"/>
        <v>0</v>
      </c>
      <c r="BU413" s="38">
        <f t="shared" si="306"/>
        <v>1</v>
      </c>
      <c r="BV413" s="40">
        <f t="shared" si="307"/>
        <v>0</v>
      </c>
      <c r="BW413" s="40">
        <f t="shared" si="308"/>
        <v>0</v>
      </c>
      <c r="BX413" s="40">
        <f t="shared" si="309"/>
        <v>-10</v>
      </c>
      <c r="BY413" s="38">
        <f t="shared" si="310"/>
        <v>-23</v>
      </c>
      <c r="BZ413" s="37"/>
      <c r="CA413" s="37"/>
      <c r="CB413" s="37"/>
      <c r="CC413" s="37"/>
      <c r="CD413" s="37"/>
      <c r="CE413" s="37"/>
      <c r="CF413" s="37"/>
      <c r="CG413" s="37"/>
      <c r="CH413" s="37">
        <f t="shared" si="311"/>
        <v>0</v>
      </c>
      <c r="CI413" s="38">
        <f t="shared" si="312"/>
        <v>0</v>
      </c>
      <c r="CJ413" s="38">
        <f t="shared" si="313"/>
        <v>10.350000000000001</v>
      </c>
      <c r="CR413" s="38">
        <f t="shared" si="314"/>
        <v>-0.32748906181111576</v>
      </c>
      <c r="CS413" s="39">
        <f t="shared" si="315"/>
        <v>-10</v>
      </c>
    </row>
    <row r="414" spans="1:97" ht="12.75">
      <c r="A414" s="4" t="s">
        <v>301</v>
      </c>
      <c r="B414" s="4" t="s">
        <v>3</v>
      </c>
      <c r="C414" s="5" t="s">
        <v>424</v>
      </c>
      <c r="D414" s="4" t="s">
        <v>423</v>
      </c>
      <c r="E414" s="4" t="s">
        <v>8</v>
      </c>
      <c r="F414" s="4" t="s">
        <v>401</v>
      </c>
      <c r="G414">
        <v>6.3</v>
      </c>
      <c r="I414">
        <v>-0.9</v>
      </c>
      <c r="J414">
        <v>6.5</v>
      </c>
      <c r="K414">
        <v>1.3</v>
      </c>
      <c r="L414">
        <v>1.7</v>
      </c>
      <c r="M414">
        <v>-0.6</v>
      </c>
      <c r="N414">
        <v>3.2</v>
      </c>
      <c r="O414">
        <v>10.8</v>
      </c>
      <c r="P414">
        <v>9.9</v>
      </c>
      <c r="Q414">
        <v>13.5</v>
      </c>
      <c r="R414">
        <v>13.5</v>
      </c>
      <c r="S414">
        <v>16.3</v>
      </c>
      <c r="T414">
        <v>16.2</v>
      </c>
      <c r="U414">
        <v>14.1</v>
      </c>
      <c r="V414">
        <v>14.9</v>
      </c>
      <c r="W414">
        <v>15.7</v>
      </c>
      <c r="X414">
        <v>18.6</v>
      </c>
      <c r="Y414">
        <v>19.7</v>
      </c>
      <c r="Z414">
        <v>18.8</v>
      </c>
      <c r="AA414">
        <v>12.4</v>
      </c>
      <c r="AC414" s="38">
        <f aca="true" t="shared" si="316" ref="AC414:AC447">COUNTIF(H414:AA414,"")</f>
        <v>1</v>
      </c>
      <c r="AD414" s="38">
        <f aca="true" t="shared" si="317" ref="AD414:AD447">AVERAGE(H414:AA414)</f>
        <v>10.821052631578947</v>
      </c>
      <c r="AE414" s="38"/>
      <c r="AF414" s="38">
        <f aca="true" t="shared" si="318" ref="AF414:AF447">IF(Y414&gt;Y$20*1.5,15,IF(Y414&gt;Y$20*1.3,10,IF(Y414&gt;Y$20*1.15,5,0)))</f>
        <v>10</v>
      </c>
      <c r="AG414" s="38">
        <f aca="true" t="shared" si="319" ref="AG414:AG447">IF(Z414&gt;Z$20*1.5,15,IF(Z414&gt;Z$20*1.3,10,IF(Z414&gt;Z$20*1.15,5,0)))</f>
        <v>5</v>
      </c>
      <c r="AH414" s="38">
        <f aca="true" t="shared" si="320" ref="AH414:AH447">IF(AA414&gt;AA$20*1.5,15,IF(AA414&gt;AA$20*1.3,10,IF(AA414&gt;AA$20*1.15,5,0)))</f>
        <v>0</v>
      </c>
      <c r="AI414" s="38">
        <f aca="true" t="shared" si="321" ref="AI414:AI447">SUM(AF414:AH414)</f>
        <v>15</v>
      </c>
      <c r="AJ414" s="38"/>
      <c r="AK414" s="38">
        <f aca="true" t="shared" si="322" ref="AK414:AK447">IF(Y414&gt;$AD414*2.5,5,IF(Y414&gt;$AD414*2,2.5,IF(Y414&gt;$AD414*1.5,1,0)))</f>
        <v>1</v>
      </c>
      <c r="AL414" s="38">
        <f aca="true" t="shared" si="323" ref="AL414:AL447">IF(Z414&gt;$AD414*2.5,5,IF(Z414&gt;$AD414*2,2.5,IF(Z414&gt;$AD414*1.5,1,0)))</f>
        <v>1</v>
      </c>
      <c r="AM414" s="38">
        <f aca="true" t="shared" si="324" ref="AM414:AM447">IF(AA414&gt;$AD414*2.5,5,IF(AA414&gt;$AD414*2,2.5,IF(AA414&gt;$AD414*1.5,1,0)))</f>
        <v>0</v>
      </c>
      <c r="AN414" s="38">
        <f aca="true" t="shared" si="325" ref="AN414:AN447">SUM(AK414:AM414)</f>
        <v>2</v>
      </c>
      <c r="AO414" s="38"/>
      <c r="AP414" s="38">
        <f aca="true" t="shared" si="326" ref="AP414:AP447">IF(AA414&lt;AA$20*1.2,0,1)</f>
        <v>0</v>
      </c>
      <c r="AQ414" s="38">
        <f aca="true" t="shared" si="327" ref="AQ414:AQ447">IF((Z414+AA414)&lt;(Z$20*1.2+AA$20*1.2),0,1)</f>
        <v>0</v>
      </c>
      <c r="AR414" s="38">
        <f aca="true" t="shared" si="328" ref="AR414:AR447">IF(AA414&gt;MAX(F414:Z414),1,0)</f>
        <v>0</v>
      </c>
      <c r="AS414" s="38">
        <f aca="true" t="shared" si="329" ref="AS414:AS447">IF(AA414&lt;MAX(F414:Z414),0,IF(Z414&lt;MAX(F414:Y414),0,1))</f>
        <v>0</v>
      </c>
      <c r="AT414" s="38">
        <f aca="true" t="shared" si="330" ref="AT414:AT447">IF(AA414&lt;MAX(F414:Z414),0,IF(Z414&lt;MAX(F414:Y414),0,IF(Y414&lt;MAX(F414:X414),0,1)))</f>
        <v>0</v>
      </c>
      <c r="AU414" s="38"/>
      <c r="AV414" s="38">
        <f aca="true" t="shared" si="331" ref="AV414:AV447">IF(COUNTIF(H414:K414,"")=4,"",IF(COUNTIF(K414:N414,"")=4,"",IF(AVERAGE(H414:K414)&lt;AVERAGE(K414:N414),1,0)))</f>
        <v>0</v>
      </c>
      <c r="AW414" s="38">
        <f aca="true" t="shared" si="332" ref="AW414:AW447">IF(COUNTIF(K414:N414,"")=4,"",IF(COUNTIF(N414:Q414,"")=4,"",IF(AVERAGE(K414:N414)&lt;AVERAGE(N414:Q414),1,0)))</f>
        <v>1</v>
      </c>
      <c r="AX414" s="38">
        <f aca="true" t="shared" si="333" ref="AX414:AX447">IF(COUNTIF(N414:Q414,"")=4,"",IF(COUNTIF(Q414:T414,"")=4,"",IF(AVERAGE(N414:Q414)&lt;AVERAGE(Q414:T414),1,0)))</f>
        <v>1</v>
      </c>
      <c r="AY414" s="38">
        <f aca="true" t="shared" si="334" ref="AY414:AY447">IF(COUNTIF(Q414:T414,"")=4,"",IF(COUNTIF(T414:W414,"")=4,"",IF(AVERAGE(Q414:T414)&lt;AVERAGE(T414:W414),1,0)))</f>
        <v>1</v>
      </c>
      <c r="AZ414" s="38">
        <f aca="true" t="shared" si="335" ref="AZ414:AZ447">IF(COUNTIF(T414:W414,"")=4,"",IF(COUNTIF(W414:Z414,"")=4,"",IF(AVERAGE(T414:W414)&lt;AVERAGE(W414:Z414),1,0)))</f>
        <v>1</v>
      </c>
      <c r="BA414" s="38">
        <f aca="true" t="shared" si="336" ref="BA414:BA447">IF(COUNTIF(W414:Y414,"")=3,"",IF(COUNTIF(Y414:AA414,"")=3,"",IF(AVERAGE(W414:Y414)&lt;AVERAGE(Y414:AA414),1,0)))</f>
        <v>0</v>
      </c>
      <c r="BB414" s="38">
        <f aca="true" t="shared" si="337" ref="BB414:BB447">IF(COUNTIF(Y414:Z414,"")=2,"",IF(COUNTIF(Z414:AA414,"")=2,"",IF(AVERAGE(Y414:Z414)&lt;AVERAGE(Z414:AA414),1,0)))</f>
        <v>0</v>
      </c>
      <c r="BC414" s="38">
        <f aca="true" t="shared" si="338" ref="BC414:BC447">IF(AA414&gt;MAX(F414:Z414),1,0)</f>
        <v>0</v>
      </c>
      <c r="BD414" s="38">
        <f aca="true" t="shared" si="339" ref="BD414:BD447">SUBTOTAL(9,AV414:BC414)</f>
        <v>4</v>
      </c>
      <c r="BE414" s="38"/>
      <c r="BF414" s="38"/>
      <c r="BG414" s="39">
        <f aca="true" t="shared" si="340" ref="BG414:BG447">SLOPE(H414:AA414,$AZ$6:$BS$6)</f>
        <v>1.0559649122807018</v>
      </c>
      <c r="BH414" s="39">
        <f aca="true" t="shared" si="341" ref="BH414:BH447">RSQ(H414:AA414,$AZ$6:$BS$6)</f>
        <v>0.7483887327179041</v>
      </c>
      <c r="BI414" s="39">
        <f aca="true" t="shared" si="342" ref="BI414:BI447">CORREL(H414:AA414,$AZ$6:$BS$6)</f>
        <v>0.865094638012457</v>
      </c>
      <c r="BJ414" s="38"/>
      <c r="BK414" s="38"/>
      <c r="BL414" s="38"/>
      <c r="BM414" s="38">
        <f aca="true" t="shared" si="343" ref="BM414:BM447">AC414*-2</f>
        <v>-2</v>
      </c>
      <c r="BN414" s="38">
        <f aca="true" t="shared" si="344" ref="BN414:BN447">AI414</f>
        <v>15</v>
      </c>
      <c r="BO414" s="38">
        <f aca="true" t="shared" si="345" ref="BO414:BO447">AN414</f>
        <v>2</v>
      </c>
      <c r="BP414" s="38">
        <f aca="true" t="shared" si="346" ref="BP414:BP447">AP414</f>
        <v>0</v>
      </c>
      <c r="BQ414" s="38">
        <f aca="true" t="shared" si="347" ref="BQ414:BQ447">AQ414</f>
        <v>0</v>
      </c>
      <c r="BR414" s="38">
        <f aca="true" t="shared" si="348" ref="BR414:BR447">AR414</f>
        <v>0</v>
      </c>
      <c r="BS414" s="38">
        <f aca="true" t="shared" si="349" ref="BS414:BS447">AS414</f>
        <v>0</v>
      </c>
      <c r="BT414" s="38">
        <f aca="true" t="shared" si="350" ref="BT414:BT447">AT414</f>
        <v>0</v>
      </c>
      <c r="BU414" s="38">
        <f aca="true" t="shared" si="351" ref="BU414:BU447">BD414</f>
        <v>4</v>
      </c>
      <c r="BV414" s="40">
        <f aca="true" t="shared" si="352" ref="BV414:BV447">IF(AC414&gt;4,0,IF(BG414&lt;0,-10,IF(BG414&lt;0.5,-1,IF(BG414&lt;0.75,2.5,IF(BG414&lt;1,5,IF(BG414&lt;1.25,7.5,IF(BG414&lt;1.5,10,15)))))))</f>
        <v>7.5</v>
      </c>
      <c r="BW414" s="40">
        <f aca="true" t="shared" si="353" ref="BW414:BW447">IF(BH414&lt;0,-10,IF(BH414&lt;0.25,0,IF(BH414&lt;0.5,5,IF(BH414&lt;0.7,7.5,IF(BH414&lt;0.8,10,IF(BH414&lt;0.85,12.5,IF(BH414&lt;0.9,15,IF(BH414&lt;0.95,17.5,20))))))))</f>
        <v>10</v>
      </c>
      <c r="BX414" s="40">
        <f aca="true" t="shared" si="354" ref="BX414:BX447">IF(BI414&lt;0,-10,IF(BI414&lt;0.25,0,IF(BI414&lt;0.5,5,IF(BI414&lt;0.7,10,IF(BI414&lt;0.8,15,IF(BI414&lt;0.85,20,IF(BI414&lt;0.9,25,IF(BI414&lt;0.95,30,35))))))))</f>
        <v>25</v>
      </c>
      <c r="BY414" s="38">
        <f aca="true" t="shared" si="355" ref="BY414:BY447">SUM(BM414:BX414)</f>
        <v>61.5</v>
      </c>
      <c r="BZ414" s="37"/>
      <c r="CA414" s="37"/>
      <c r="CB414" s="37"/>
      <c r="CC414" s="37"/>
      <c r="CD414" s="37" t="s">
        <v>620</v>
      </c>
      <c r="CE414" s="37"/>
      <c r="CF414" s="37"/>
      <c r="CG414" s="37"/>
      <c r="CH414" s="37">
        <f aca="true" t="shared" si="356" ref="CH414:CH447">IF(AVERAGE(Z414:AA414)&lt;AVERAGE(H414:X414)*CH$20,0,1)</f>
        <v>1</v>
      </c>
      <c r="CI414" s="38">
        <f aca="true" t="shared" si="357" ref="CI414:CI447">IF(AVERAGE(Z414:AA414)&lt;AVERAGE(H414:X414)*CI$20,0,1)</f>
        <v>1</v>
      </c>
      <c r="CJ414" s="38">
        <f aca="true" t="shared" si="358" ref="CJ414:CJ447">AVERAGE(Z414:AA414)</f>
        <v>15.600000000000001</v>
      </c>
      <c r="CR414" s="38">
        <f aca="true" t="shared" si="359" ref="CR414:CR447">CORREL(L414:AA414,$BD$6:$BS$6)</f>
        <v>0.8165534305359042</v>
      </c>
      <c r="CS414" s="39">
        <f aca="true" t="shared" si="360" ref="CS414:CS447">IF(CR414&gt;0.8,CR414-BI414,-10)</f>
        <v>-0.04854120747655277</v>
      </c>
    </row>
    <row r="415" spans="1:97" ht="12.75">
      <c r="A415" s="4" t="s">
        <v>301</v>
      </c>
      <c r="B415" s="4" t="s">
        <v>3</v>
      </c>
      <c r="C415" s="5" t="s">
        <v>392</v>
      </c>
      <c r="D415" s="4" t="s">
        <v>391</v>
      </c>
      <c r="E415" s="4" t="s">
        <v>8</v>
      </c>
      <c r="F415" s="4"/>
      <c r="G415">
        <v>6.3</v>
      </c>
      <c r="U415">
        <v>11.5</v>
      </c>
      <c r="V415">
        <v>17.9</v>
      </c>
      <c r="W415">
        <v>15.3</v>
      </c>
      <c r="X415">
        <v>14.3</v>
      </c>
      <c r="Y415">
        <v>9.7</v>
      </c>
      <c r="Z415">
        <v>11.8</v>
      </c>
      <c r="AA415">
        <v>9.9</v>
      </c>
      <c r="AC415" s="38">
        <f t="shared" si="316"/>
        <v>13</v>
      </c>
      <c r="AD415" s="38">
        <f t="shared" si="317"/>
        <v>12.914285714285715</v>
      </c>
      <c r="AE415" s="38"/>
      <c r="AF415" s="38">
        <f t="shared" si="318"/>
        <v>0</v>
      </c>
      <c r="AG415" s="38">
        <f t="shared" si="319"/>
        <v>0</v>
      </c>
      <c r="AH415" s="38">
        <f t="shared" si="320"/>
        <v>0</v>
      </c>
      <c r="AI415" s="38">
        <f t="shared" si="321"/>
        <v>0</v>
      </c>
      <c r="AJ415" s="38"/>
      <c r="AK415" s="38">
        <f t="shared" si="322"/>
        <v>0</v>
      </c>
      <c r="AL415" s="38">
        <f t="shared" si="323"/>
        <v>0</v>
      </c>
      <c r="AM415" s="38">
        <f t="shared" si="324"/>
        <v>0</v>
      </c>
      <c r="AN415" s="38">
        <f t="shared" si="325"/>
        <v>0</v>
      </c>
      <c r="AO415" s="38"/>
      <c r="AP415" s="38">
        <f t="shared" si="326"/>
        <v>0</v>
      </c>
      <c r="AQ415" s="38">
        <f t="shared" si="327"/>
        <v>0</v>
      </c>
      <c r="AR415" s="38">
        <f t="shared" si="328"/>
        <v>0</v>
      </c>
      <c r="AS415" s="38">
        <f t="shared" si="329"/>
        <v>0</v>
      </c>
      <c r="AT415" s="38">
        <f t="shared" si="330"/>
        <v>0</v>
      </c>
      <c r="AU415" s="38"/>
      <c r="AV415" s="38">
        <f t="shared" si="331"/>
      </c>
      <c r="AW415" s="38">
        <f t="shared" si="332"/>
      </c>
      <c r="AX415" s="38">
        <f t="shared" si="333"/>
      </c>
      <c r="AY415" s="38">
        <f t="shared" si="334"/>
      </c>
      <c r="AZ415" s="38">
        <f t="shared" si="335"/>
        <v>0</v>
      </c>
      <c r="BA415" s="38">
        <f t="shared" si="336"/>
        <v>0</v>
      </c>
      <c r="BB415" s="38">
        <f t="shared" si="337"/>
        <v>1</v>
      </c>
      <c r="BC415" s="38">
        <f t="shared" si="338"/>
        <v>0</v>
      </c>
      <c r="BD415" s="38">
        <f t="shared" si="339"/>
        <v>1</v>
      </c>
      <c r="BE415" s="38"/>
      <c r="BF415" s="38"/>
      <c r="BG415" s="39">
        <f t="shared" si="340"/>
        <v>-0.8071428571428569</v>
      </c>
      <c r="BH415" s="39">
        <f t="shared" si="341"/>
        <v>0.3308888313034463</v>
      </c>
      <c r="BI415" s="39">
        <f t="shared" si="342"/>
        <v>-0.5752293727752837</v>
      </c>
      <c r="BJ415" s="38"/>
      <c r="BK415" s="38"/>
      <c r="BL415" s="38"/>
      <c r="BM415" s="38">
        <f t="shared" si="343"/>
        <v>-26</v>
      </c>
      <c r="BN415" s="38">
        <f t="shared" si="344"/>
        <v>0</v>
      </c>
      <c r="BO415" s="38">
        <f t="shared" si="345"/>
        <v>0</v>
      </c>
      <c r="BP415" s="38">
        <f t="shared" si="346"/>
        <v>0</v>
      </c>
      <c r="BQ415" s="38">
        <f t="shared" si="347"/>
        <v>0</v>
      </c>
      <c r="BR415" s="38">
        <f t="shared" si="348"/>
        <v>0</v>
      </c>
      <c r="BS415" s="38">
        <f t="shared" si="349"/>
        <v>0</v>
      </c>
      <c r="BT415" s="38">
        <f t="shared" si="350"/>
        <v>0</v>
      </c>
      <c r="BU415" s="38">
        <f t="shared" si="351"/>
        <v>1</v>
      </c>
      <c r="BV415" s="40">
        <f t="shared" si="352"/>
        <v>0</v>
      </c>
      <c r="BW415" s="40">
        <f t="shared" si="353"/>
        <v>5</v>
      </c>
      <c r="BX415" s="40">
        <f t="shared" si="354"/>
        <v>-10</v>
      </c>
      <c r="BY415" s="38">
        <f t="shared" si="355"/>
        <v>-30</v>
      </c>
      <c r="BZ415" s="37"/>
      <c r="CA415" s="37"/>
      <c r="CB415" s="37"/>
      <c r="CC415" s="37"/>
      <c r="CD415" s="37"/>
      <c r="CE415" s="37"/>
      <c r="CF415" s="37"/>
      <c r="CG415" s="37"/>
      <c r="CH415" s="37">
        <f t="shared" si="356"/>
        <v>0</v>
      </c>
      <c r="CI415" s="38">
        <f t="shared" si="357"/>
        <v>0</v>
      </c>
      <c r="CJ415" s="38">
        <f t="shared" si="358"/>
        <v>10.850000000000001</v>
      </c>
      <c r="CR415" s="38">
        <f t="shared" si="359"/>
        <v>-0.5752293727752837</v>
      </c>
      <c r="CS415" s="39">
        <f t="shared" si="360"/>
        <v>-10</v>
      </c>
    </row>
    <row r="416" spans="1:97" ht="12.75">
      <c r="A416" s="4" t="s">
        <v>301</v>
      </c>
      <c r="B416" s="4" t="s">
        <v>3</v>
      </c>
      <c r="C416" s="5" t="s">
        <v>392</v>
      </c>
      <c r="D416" s="4" t="s">
        <v>391</v>
      </c>
      <c r="E416" s="4" t="s">
        <v>49</v>
      </c>
      <c r="F416" s="4"/>
      <c r="G416">
        <v>6.3</v>
      </c>
      <c r="H416">
        <v>16.3</v>
      </c>
      <c r="I416">
        <v>13.5</v>
      </c>
      <c r="J416">
        <v>16.1</v>
      </c>
      <c r="K416">
        <v>14</v>
      </c>
      <c r="L416">
        <v>17.3</v>
      </c>
      <c r="M416">
        <v>11.5</v>
      </c>
      <c r="N416">
        <v>19.6</v>
      </c>
      <c r="O416">
        <v>19.6</v>
      </c>
      <c r="P416">
        <v>12.8</v>
      </c>
      <c r="Q416">
        <v>24.1</v>
      </c>
      <c r="R416">
        <v>8.9</v>
      </c>
      <c r="S416">
        <v>14.9</v>
      </c>
      <c r="T416">
        <v>13.2</v>
      </c>
      <c r="U416">
        <v>8.1</v>
      </c>
      <c r="V416">
        <v>14.4</v>
      </c>
      <c r="W416">
        <v>11.2</v>
      </c>
      <c r="X416">
        <v>4.2</v>
      </c>
      <c r="Y416">
        <v>9.5</v>
      </c>
      <c r="Z416">
        <v>10.5</v>
      </c>
      <c r="AA416">
        <v>11.8</v>
      </c>
      <c r="AC416" s="38">
        <f t="shared" si="316"/>
        <v>0</v>
      </c>
      <c r="AD416" s="38">
        <f t="shared" si="317"/>
        <v>13.575</v>
      </c>
      <c r="AE416" s="38"/>
      <c r="AF416" s="38">
        <f t="shared" si="318"/>
        <v>0</v>
      </c>
      <c r="AG416" s="38">
        <f t="shared" si="319"/>
        <v>0</v>
      </c>
      <c r="AH416" s="38">
        <f t="shared" si="320"/>
        <v>0</v>
      </c>
      <c r="AI416" s="38">
        <f t="shared" si="321"/>
        <v>0</v>
      </c>
      <c r="AJ416" s="38"/>
      <c r="AK416" s="38">
        <f t="shared" si="322"/>
        <v>0</v>
      </c>
      <c r="AL416" s="38">
        <f t="shared" si="323"/>
        <v>0</v>
      </c>
      <c r="AM416" s="38">
        <f t="shared" si="324"/>
        <v>0</v>
      </c>
      <c r="AN416" s="38">
        <f t="shared" si="325"/>
        <v>0</v>
      </c>
      <c r="AO416" s="38"/>
      <c r="AP416" s="38">
        <f t="shared" si="326"/>
        <v>0</v>
      </c>
      <c r="AQ416" s="38">
        <f t="shared" si="327"/>
        <v>0</v>
      </c>
      <c r="AR416" s="38">
        <f t="shared" si="328"/>
        <v>0</v>
      </c>
      <c r="AS416" s="38">
        <f t="shared" si="329"/>
        <v>0</v>
      </c>
      <c r="AT416" s="38">
        <f t="shared" si="330"/>
        <v>0</v>
      </c>
      <c r="AU416" s="38"/>
      <c r="AV416" s="38">
        <f t="shared" si="331"/>
        <v>1</v>
      </c>
      <c r="AW416" s="38">
        <f t="shared" si="332"/>
        <v>1</v>
      </c>
      <c r="AX416" s="38">
        <f t="shared" si="333"/>
        <v>0</v>
      </c>
      <c r="AY416" s="38">
        <f t="shared" si="334"/>
        <v>0</v>
      </c>
      <c r="AZ416" s="38">
        <f t="shared" si="335"/>
        <v>0</v>
      </c>
      <c r="BA416" s="38">
        <f t="shared" si="336"/>
        <v>1</v>
      </c>
      <c r="BB416" s="38">
        <f t="shared" si="337"/>
        <v>1</v>
      </c>
      <c r="BC416" s="38">
        <f t="shared" si="338"/>
        <v>0</v>
      </c>
      <c r="BD416" s="38">
        <f t="shared" si="339"/>
        <v>4</v>
      </c>
      <c r="BE416" s="38"/>
      <c r="BF416" s="38"/>
      <c r="BG416" s="39">
        <f t="shared" si="340"/>
        <v>-0.3949624060150376</v>
      </c>
      <c r="BH416" s="39">
        <f t="shared" si="341"/>
        <v>0.26376184933758706</v>
      </c>
      <c r="BI416" s="39">
        <f t="shared" si="342"/>
        <v>-0.5135775008093589</v>
      </c>
      <c r="BJ416" s="38"/>
      <c r="BK416" s="38"/>
      <c r="BL416" s="38"/>
      <c r="BM416" s="38">
        <f t="shared" si="343"/>
        <v>0</v>
      </c>
      <c r="BN416" s="38">
        <f t="shared" si="344"/>
        <v>0</v>
      </c>
      <c r="BO416" s="38">
        <f t="shared" si="345"/>
        <v>0</v>
      </c>
      <c r="BP416" s="38">
        <f t="shared" si="346"/>
        <v>0</v>
      </c>
      <c r="BQ416" s="38">
        <f t="shared" si="347"/>
        <v>0</v>
      </c>
      <c r="BR416" s="38">
        <f t="shared" si="348"/>
        <v>0</v>
      </c>
      <c r="BS416" s="38">
        <f t="shared" si="349"/>
        <v>0</v>
      </c>
      <c r="BT416" s="38">
        <f t="shared" si="350"/>
        <v>0</v>
      </c>
      <c r="BU416" s="38">
        <f t="shared" si="351"/>
        <v>4</v>
      </c>
      <c r="BV416" s="40">
        <f t="shared" si="352"/>
        <v>-10</v>
      </c>
      <c r="BW416" s="40">
        <f t="shared" si="353"/>
        <v>5</v>
      </c>
      <c r="BX416" s="40">
        <f t="shared" si="354"/>
        <v>-10</v>
      </c>
      <c r="BY416" s="38">
        <f t="shared" si="355"/>
        <v>-11</v>
      </c>
      <c r="BZ416" s="37"/>
      <c r="CA416" s="37"/>
      <c r="CB416" s="37"/>
      <c r="CC416" s="37"/>
      <c r="CD416" s="37"/>
      <c r="CE416" s="37"/>
      <c r="CF416" s="37"/>
      <c r="CG416" s="37"/>
      <c r="CH416" s="37">
        <f t="shared" si="356"/>
        <v>0</v>
      </c>
      <c r="CI416" s="38">
        <f t="shared" si="357"/>
        <v>0</v>
      </c>
      <c r="CJ416" s="38">
        <f t="shared" si="358"/>
        <v>11.15</v>
      </c>
      <c r="CR416" s="38">
        <f t="shared" si="359"/>
        <v>-0.5709284391351255</v>
      </c>
      <c r="CS416" s="39">
        <f t="shared" si="360"/>
        <v>-10</v>
      </c>
    </row>
    <row r="417" spans="1:97" ht="12.75">
      <c r="A417" s="4" t="s">
        <v>301</v>
      </c>
      <c r="B417" s="4" t="s">
        <v>3</v>
      </c>
      <c r="C417" s="5" t="s">
        <v>422</v>
      </c>
      <c r="D417" s="4" t="s">
        <v>421</v>
      </c>
      <c r="E417" s="4" t="s">
        <v>8</v>
      </c>
      <c r="F417" s="4" t="s">
        <v>401</v>
      </c>
      <c r="G417">
        <v>6.3</v>
      </c>
      <c r="J417">
        <v>0.3</v>
      </c>
      <c r="K417">
        <v>3.7</v>
      </c>
      <c r="L417">
        <v>-4.5</v>
      </c>
      <c r="M417">
        <v>-2.8</v>
      </c>
      <c r="N417">
        <v>1.3</v>
      </c>
      <c r="O417">
        <v>4.3</v>
      </c>
      <c r="P417">
        <v>9.7</v>
      </c>
      <c r="Q417">
        <v>15.1</v>
      </c>
      <c r="R417">
        <v>13.9</v>
      </c>
      <c r="S417">
        <v>16.8</v>
      </c>
      <c r="T417">
        <v>22.3</v>
      </c>
      <c r="U417">
        <v>18</v>
      </c>
      <c r="V417">
        <v>19.9</v>
      </c>
      <c r="W417">
        <v>17.2</v>
      </c>
      <c r="X417">
        <v>15.1</v>
      </c>
      <c r="Y417">
        <v>17.9</v>
      </c>
      <c r="Z417">
        <v>16.2</v>
      </c>
      <c r="AA417">
        <v>15.6</v>
      </c>
      <c r="AC417" s="38">
        <f t="shared" si="316"/>
        <v>2</v>
      </c>
      <c r="AD417" s="38">
        <f t="shared" si="317"/>
        <v>11.111111111111109</v>
      </c>
      <c r="AE417" s="38"/>
      <c r="AF417" s="38">
        <f t="shared" si="318"/>
        <v>5</v>
      </c>
      <c r="AG417" s="38">
        <f t="shared" si="319"/>
        <v>0</v>
      </c>
      <c r="AH417" s="38">
        <f t="shared" si="320"/>
        <v>0</v>
      </c>
      <c r="AI417" s="38">
        <f t="shared" si="321"/>
        <v>5</v>
      </c>
      <c r="AJ417" s="38"/>
      <c r="AK417" s="38">
        <f t="shared" si="322"/>
        <v>1</v>
      </c>
      <c r="AL417" s="38">
        <f t="shared" si="323"/>
        <v>0</v>
      </c>
      <c r="AM417" s="38">
        <f t="shared" si="324"/>
        <v>0</v>
      </c>
      <c r="AN417" s="38">
        <f t="shared" si="325"/>
        <v>1</v>
      </c>
      <c r="AO417" s="38"/>
      <c r="AP417" s="38">
        <f t="shared" si="326"/>
        <v>0</v>
      </c>
      <c r="AQ417" s="38">
        <f t="shared" si="327"/>
        <v>0</v>
      </c>
      <c r="AR417" s="38">
        <f t="shared" si="328"/>
        <v>0</v>
      </c>
      <c r="AS417" s="38">
        <f t="shared" si="329"/>
        <v>0</v>
      </c>
      <c r="AT417" s="38">
        <f t="shared" si="330"/>
        <v>0</v>
      </c>
      <c r="AU417" s="38"/>
      <c r="AV417" s="38">
        <f t="shared" si="331"/>
        <v>0</v>
      </c>
      <c r="AW417" s="38">
        <f t="shared" si="332"/>
        <v>1</v>
      </c>
      <c r="AX417" s="38">
        <f t="shared" si="333"/>
        <v>1</v>
      </c>
      <c r="AY417" s="38">
        <f t="shared" si="334"/>
        <v>1</v>
      </c>
      <c r="AZ417" s="38">
        <f t="shared" si="335"/>
        <v>0</v>
      </c>
      <c r="BA417" s="38">
        <f t="shared" si="336"/>
        <v>0</v>
      </c>
      <c r="BB417" s="38">
        <f t="shared" si="337"/>
        <v>0</v>
      </c>
      <c r="BC417" s="38">
        <f t="shared" si="338"/>
        <v>0</v>
      </c>
      <c r="BD417" s="38">
        <f t="shared" si="339"/>
        <v>3</v>
      </c>
      <c r="BE417" s="38"/>
      <c r="BF417" s="38"/>
      <c r="BG417" s="39">
        <f t="shared" si="340"/>
        <v>1.2941176470588232</v>
      </c>
      <c r="BH417" s="39">
        <f t="shared" si="341"/>
        <v>0.6735173244111154</v>
      </c>
      <c r="BI417" s="39">
        <f t="shared" si="342"/>
        <v>0.8206810125810853</v>
      </c>
      <c r="BJ417" s="38"/>
      <c r="BK417" s="38"/>
      <c r="BL417" s="38"/>
      <c r="BM417" s="38">
        <f t="shared" si="343"/>
        <v>-4</v>
      </c>
      <c r="BN417" s="38">
        <f t="shared" si="344"/>
        <v>5</v>
      </c>
      <c r="BO417" s="38">
        <f t="shared" si="345"/>
        <v>1</v>
      </c>
      <c r="BP417" s="38">
        <f t="shared" si="346"/>
        <v>0</v>
      </c>
      <c r="BQ417" s="38">
        <f t="shared" si="347"/>
        <v>0</v>
      </c>
      <c r="BR417" s="38">
        <f t="shared" si="348"/>
        <v>0</v>
      </c>
      <c r="BS417" s="38">
        <f t="shared" si="349"/>
        <v>0</v>
      </c>
      <c r="BT417" s="38">
        <f t="shared" si="350"/>
        <v>0</v>
      </c>
      <c r="BU417" s="38">
        <f t="shared" si="351"/>
        <v>3</v>
      </c>
      <c r="BV417" s="40">
        <f t="shared" si="352"/>
        <v>10</v>
      </c>
      <c r="BW417" s="40">
        <f t="shared" si="353"/>
        <v>7.5</v>
      </c>
      <c r="BX417" s="40">
        <f t="shared" si="354"/>
        <v>20</v>
      </c>
      <c r="BY417" s="38">
        <f t="shared" si="355"/>
        <v>42.5</v>
      </c>
      <c r="BZ417" s="37"/>
      <c r="CA417" s="37"/>
      <c r="CB417" s="37"/>
      <c r="CC417" s="37"/>
      <c r="CD417" s="37" t="s">
        <v>620</v>
      </c>
      <c r="CE417" s="37"/>
      <c r="CF417" s="37"/>
      <c r="CG417" s="37"/>
      <c r="CH417" s="37">
        <f t="shared" si="356"/>
        <v>1</v>
      </c>
      <c r="CI417" s="38">
        <f t="shared" si="357"/>
        <v>1</v>
      </c>
      <c r="CJ417" s="38">
        <f t="shared" si="358"/>
        <v>15.899999999999999</v>
      </c>
      <c r="CR417" s="38">
        <f t="shared" si="359"/>
        <v>0.7863486042159529</v>
      </c>
      <c r="CS417" s="39">
        <f t="shared" si="360"/>
        <v>-10</v>
      </c>
    </row>
    <row r="418" spans="1:97" ht="12.75">
      <c r="A418" s="4" t="s">
        <v>301</v>
      </c>
      <c r="B418" s="4" t="s">
        <v>3</v>
      </c>
      <c r="C418" s="5" t="s">
        <v>415</v>
      </c>
      <c r="D418" s="4" t="s">
        <v>414</v>
      </c>
      <c r="E418" s="4" t="s">
        <v>8</v>
      </c>
      <c r="F418" s="4" t="s">
        <v>399</v>
      </c>
      <c r="G418">
        <v>6.3</v>
      </c>
      <c r="V418">
        <v>10.1</v>
      </c>
      <c r="W418">
        <v>18.1</v>
      </c>
      <c r="X418">
        <v>11.9</v>
      </c>
      <c r="Y418">
        <v>14.7</v>
      </c>
      <c r="Z418">
        <v>14.1</v>
      </c>
      <c r="AA418">
        <v>6.9</v>
      </c>
      <c r="AC418" s="38">
        <f t="shared" si="316"/>
        <v>14</v>
      </c>
      <c r="AD418" s="38">
        <f t="shared" si="317"/>
        <v>12.633333333333333</v>
      </c>
      <c r="AE418" s="38"/>
      <c r="AF418" s="38">
        <f t="shared" si="318"/>
        <v>0</v>
      </c>
      <c r="AG418" s="38">
        <f t="shared" si="319"/>
        <v>0</v>
      </c>
      <c r="AH418" s="38">
        <f t="shared" si="320"/>
        <v>0</v>
      </c>
      <c r="AI418" s="38">
        <f t="shared" si="321"/>
        <v>0</v>
      </c>
      <c r="AJ418" s="38"/>
      <c r="AK418" s="38">
        <f t="shared" si="322"/>
        <v>0</v>
      </c>
      <c r="AL418" s="38">
        <f t="shared" si="323"/>
        <v>0</v>
      </c>
      <c r="AM418" s="38">
        <f t="shared" si="324"/>
        <v>0</v>
      </c>
      <c r="AN418" s="38">
        <f t="shared" si="325"/>
        <v>0</v>
      </c>
      <c r="AO418" s="38"/>
      <c r="AP418" s="38">
        <f t="shared" si="326"/>
        <v>0</v>
      </c>
      <c r="AQ418" s="38">
        <f t="shared" si="327"/>
        <v>0</v>
      </c>
      <c r="AR418" s="38">
        <f t="shared" si="328"/>
        <v>0</v>
      </c>
      <c r="AS418" s="38">
        <f t="shared" si="329"/>
        <v>0</v>
      </c>
      <c r="AT418" s="38">
        <f t="shared" si="330"/>
        <v>0</v>
      </c>
      <c r="AU418" s="38"/>
      <c r="AV418" s="38">
        <f t="shared" si="331"/>
      </c>
      <c r="AW418" s="38">
        <f t="shared" si="332"/>
      </c>
      <c r="AX418" s="38">
        <f t="shared" si="333"/>
      </c>
      <c r="AY418" s="38">
        <f t="shared" si="334"/>
      </c>
      <c r="AZ418" s="38">
        <f t="shared" si="335"/>
        <v>1</v>
      </c>
      <c r="BA418" s="38">
        <f t="shared" si="336"/>
        <v>0</v>
      </c>
      <c r="BB418" s="38">
        <f t="shared" si="337"/>
        <v>0</v>
      </c>
      <c r="BC418" s="38">
        <f t="shared" si="338"/>
        <v>0</v>
      </c>
      <c r="BD418" s="38">
        <f t="shared" si="339"/>
        <v>1</v>
      </c>
      <c r="BE418" s="38"/>
      <c r="BF418" s="38"/>
      <c r="BG418" s="39">
        <f t="shared" si="340"/>
        <v>-0.7200000000000001</v>
      </c>
      <c r="BH418" s="39">
        <f t="shared" si="341"/>
        <v>0.11915936952714537</v>
      </c>
      <c r="BI418" s="39">
        <f t="shared" si="342"/>
        <v>-0.3451946835151801</v>
      </c>
      <c r="BJ418" s="38"/>
      <c r="BK418" s="38"/>
      <c r="BL418" s="38"/>
      <c r="BM418" s="38">
        <f t="shared" si="343"/>
        <v>-28</v>
      </c>
      <c r="BN418" s="38">
        <f t="shared" si="344"/>
        <v>0</v>
      </c>
      <c r="BO418" s="38">
        <f t="shared" si="345"/>
        <v>0</v>
      </c>
      <c r="BP418" s="38">
        <f t="shared" si="346"/>
        <v>0</v>
      </c>
      <c r="BQ418" s="38">
        <f t="shared" si="347"/>
        <v>0</v>
      </c>
      <c r="BR418" s="38">
        <f t="shared" si="348"/>
        <v>0</v>
      </c>
      <c r="BS418" s="38">
        <f t="shared" si="349"/>
        <v>0</v>
      </c>
      <c r="BT418" s="38">
        <f t="shared" si="350"/>
        <v>0</v>
      </c>
      <c r="BU418" s="38">
        <f t="shared" si="351"/>
        <v>1</v>
      </c>
      <c r="BV418" s="40">
        <f t="shared" si="352"/>
        <v>0</v>
      </c>
      <c r="BW418" s="40">
        <f t="shared" si="353"/>
        <v>0</v>
      </c>
      <c r="BX418" s="40">
        <f t="shared" si="354"/>
        <v>-10</v>
      </c>
      <c r="BY418" s="38">
        <f t="shared" si="355"/>
        <v>-37</v>
      </c>
      <c r="BZ418" s="37"/>
      <c r="CA418" s="37"/>
      <c r="CB418" s="37"/>
      <c r="CC418" s="37"/>
      <c r="CD418" s="37"/>
      <c r="CE418" s="37"/>
      <c r="CF418" s="37"/>
      <c r="CG418" s="37"/>
      <c r="CH418" s="37">
        <f t="shared" si="356"/>
        <v>0</v>
      </c>
      <c r="CI418" s="38">
        <f t="shared" si="357"/>
        <v>0</v>
      </c>
      <c r="CJ418" s="38">
        <f t="shared" si="358"/>
        <v>10.5</v>
      </c>
      <c r="CR418" s="38">
        <f t="shared" si="359"/>
        <v>-0.3451946835151801</v>
      </c>
      <c r="CS418" s="39">
        <f t="shared" si="360"/>
        <v>-10</v>
      </c>
    </row>
    <row r="419" spans="1:97" ht="12.75">
      <c r="A419" s="4" t="s">
        <v>301</v>
      </c>
      <c r="B419" s="4" t="s">
        <v>3</v>
      </c>
      <c r="C419" s="4" t="s">
        <v>538</v>
      </c>
      <c r="D419" s="4" t="s">
        <v>538</v>
      </c>
      <c r="E419" s="4" t="s">
        <v>8</v>
      </c>
      <c r="F419" s="4"/>
      <c r="G419">
        <v>6.3</v>
      </c>
      <c r="O419">
        <v>7.7</v>
      </c>
      <c r="P419">
        <v>7.1</v>
      </c>
      <c r="Q419">
        <v>7.1</v>
      </c>
      <c r="R419">
        <v>22.7</v>
      </c>
      <c r="S419">
        <v>17.5</v>
      </c>
      <c r="T419">
        <v>18.6</v>
      </c>
      <c r="U419">
        <v>13.2</v>
      </c>
      <c r="V419">
        <v>14.8</v>
      </c>
      <c r="W419">
        <v>13.7</v>
      </c>
      <c r="X419">
        <v>12.8</v>
      </c>
      <c r="Y419">
        <v>12.4</v>
      </c>
      <c r="Z419">
        <v>12.1</v>
      </c>
      <c r="AA419">
        <v>7.2</v>
      </c>
      <c r="AC419" s="38">
        <f t="shared" si="316"/>
        <v>7</v>
      </c>
      <c r="AD419" s="38">
        <f t="shared" si="317"/>
        <v>12.838461538461537</v>
      </c>
      <c r="AE419" s="38"/>
      <c r="AF419" s="38">
        <f t="shared" si="318"/>
        <v>0</v>
      </c>
      <c r="AG419" s="38">
        <f t="shared" si="319"/>
        <v>0</v>
      </c>
      <c r="AH419" s="38">
        <f t="shared" si="320"/>
        <v>0</v>
      </c>
      <c r="AI419" s="38">
        <f t="shared" si="321"/>
        <v>0</v>
      </c>
      <c r="AJ419" s="38"/>
      <c r="AK419" s="38">
        <f t="shared" si="322"/>
        <v>0</v>
      </c>
      <c r="AL419" s="38">
        <f t="shared" si="323"/>
        <v>0</v>
      </c>
      <c r="AM419" s="38">
        <f t="shared" si="324"/>
        <v>0</v>
      </c>
      <c r="AN419" s="38">
        <f t="shared" si="325"/>
        <v>0</v>
      </c>
      <c r="AO419" s="38"/>
      <c r="AP419" s="38">
        <f t="shared" si="326"/>
        <v>0</v>
      </c>
      <c r="AQ419" s="38">
        <f t="shared" si="327"/>
        <v>0</v>
      </c>
      <c r="AR419" s="38">
        <f t="shared" si="328"/>
        <v>0</v>
      </c>
      <c r="AS419" s="38">
        <f t="shared" si="329"/>
        <v>0</v>
      </c>
      <c r="AT419" s="38">
        <f t="shared" si="330"/>
        <v>0</v>
      </c>
      <c r="AU419" s="38"/>
      <c r="AV419" s="38">
        <f t="shared" si="331"/>
      </c>
      <c r="AW419" s="38">
        <f t="shared" si="332"/>
      </c>
      <c r="AX419" s="38">
        <f t="shared" si="333"/>
        <v>1</v>
      </c>
      <c r="AY419" s="38">
        <f t="shared" si="334"/>
        <v>0</v>
      </c>
      <c r="AZ419" s="38">
        <f t="shared" si="335"/>
        <v>0</v>
      </c>
      <c r="BA419" s="38">
        <f t="shared" si="336"/>
        <v>0</v>
      </c>
      <c r="BB419" s="38">
        <f t="shared" si="337"/>
        <v>0</v>
      </c>
      <c r="BC419" s="38">
        <f t="shared" si="338"/>
        <v>0</v>
      </c>
      <c r="BD419" s="38">
        <f t="shared" si="339"/>
        <v>1</v>
      </c>
      <c r="BE419" s="38"/>
      <c r="BF419" s="38"/>
      <c r="BG419" s="39">
        <f t="shared" si="340"/>
        <v>0.011538461538461586</v>
      </c>
      <c r="BH419" s="39">
        <f t="shared" si="341"/>
        <v>8.601903888060626E-05</v>
      </c>
      <c r="BI419" s="39">
        <f t="shared" si="342"/>
        <v>0.009274644946336558</v>
      </c>
      <c r="BJ419" s="38"/>
      <c r="BK419" s="38"/>
      <c r="BL419" s="38"/>
      <c r="BM419" s="38">
        <f t="shared" si="343"/>
        <v>-14</v>
      </c>
      <c r="BN419" s="38">
        <f t="shared" si="344"/>
        <v>0</v>
      </c>
      <c r="BO419" s="38">
        <f t="shared" si="345"/>
        <v>0</v>
      </c>
      <c r="BP419" s="38">
        <f t="shared" si="346"/>
        <v>0</v>
      </c>
      <c r="BQ419" s="38">
        <f t="shared" si="347"/>
        <v>0</v>
      </c>
      <c r="BR419" s="38">
        <f t="shared" si="348"/>
        <v>0</v>
      </c>
      <c r="BS419" s="38">
        <f t="shared" si="349"/>
        <v>0</v>
      </c>
      <c r="BT419" s="38">
        <f t="shared" si="350"/>
        <v>0</v>
      </c>
      <c r="BU419" s="38">
        <f t="shared" si="351"/>
        <v>1</v>
      </c>
      <c r="BV419" s="40">
        <f t="shared" si="352"/>
        <v>0</v>
      </c>
      <c r="BW419" s="40">
        <f t="shared" si="353"/>
        <v>0</v>
      </c>
      <c r="BX419" s="40">
        <f t="shared" si="354"/>
        <v>0</v>
      </c>
      <c r="BY419" s="38">
        <f t="shared" si="355"/>
        <v>-13</v>
      </c>
      <c r="BZ419" s="37"/>
      <c r="CA419" s="37"/>
      <c r="CB419" s="37"/>
      <c r="CC419" s="37"/>
      <c r="CD419" s="37"/>
      <c r="CE419" s="37"/>
      <c r="CF419" s="37"/>
      <c r="CG419" s="37"/>
      <c r="CH419" s="37">
        <f t="shared" si="356"/>
        <v>0</v>
      </c>
      <c r="CI419" s="38">
        <f t="shared" si="357"/>
        <v>0</v>
      </c>
      <c r="CJ419" s="38">
        <f t="shared" si="358"/>
        <v>9.65</v>
      </c>
      <c r="CR419" s="38">
        <f t="shared" si="359"/>
        <v>0.009274644946336558</v>
      </c>
      <c r="CS419" s="39">
        <f t="shared" si="360"/>
        <v>-10</v>
      </c>
    </row>
    <row r="420" spans="1:97" ht="12.75">
      <c r="A420" s="4" t="s">
        <v>301</v>
      </c>
      <c r="B420" s="4" t="s">
        <v>3</v>
      </c>
      <c r="C420" s="4" t="s">
        <v>539</v>
      </c>
      <c r="D420" s="4" t="s">
        <v>539</v>
      </c>
      <c r="E420" s="4" t="s">
        <v>8</v>
      </c>
      <c r="F420" s="4"/>
      <c r="G420">
        <v>6.3</v>
      </c>
      <c r="O420">
        <v>8</v>
      </c>
      <c r="P420">
        <v>6.5</v>
      </c>
      <c r="Q420">
        <v>-0.8</v>
      </c>
      <c r="R420">
        <v>23.4</v>
      </c>
      <c r="S420">
        <v>20.3</v>
      </c>
      <c r="T420">
        <v>16.4</v>
      </c>
      <c r="U420">
        <v>14.6</v>
      </c>
      <c r="V420">
        <v>15.7</v>
      </c>
      <c r="W420">
        <v>13.8</v>
      </c>
      <c r="X420">
        <v>14.2</v>
      </c>
      <c r="Y420">
        <v>11.5</v>
      </c>
      <c r="Z420">
        <v>13.3</v>
      </c>
      <c r="AA420">
        <v>8.7</v>
      </c>
      <c r="AC420" s="38">
        <f t="shared" si="316"/>
        <v>7</v>
      </c>
      <c r="AD420" s="38">
        <f t="shared" si="317"/>
        <v>12.738461538461536</v>
      </c>
      <c r="AE420" s="38"/>
      <c r="AF420" s="38">
        <f t="shared" si="318"/>
        <v>0</v>
      </c>
      <c r="AG420" s="38">
        <f t="shared" si="319"/>
        <v>0</v>
      </c>
      <c r="AH420" s="38">
        <f t="shared" si="320"/>
        <v>0</v>
      </c>
      <c r="AI420" s="38">
        <f t="shared" si="321"/>
        <v>0</v>
      </c>
      <c r="AJ420" s="38"/>
      <c r="AK420" s="38">
        <f t="shared" si="322"/>
        <v>0</v>
      </c>
      <c r="AL420" s="38">
        <f t="shared" si="323"/>
        <v>0</v>
      </c>
      <c r="AM420" s="38">
        <f t="shared" si="324"/>
        <v>0</v>
      </c>
      <c r="AN420" s="38">
        <f t="shared" si="325"/>
        <v>0</v>
      </c>
      <c r="AO420" s="38"/>
      <c r="AP420" s="38">
        <f t="shared" si="326"/>
        <v>0</v>
      </c>
      <c r="AQ420" s="38">
        <f t="shared" si="327"/>
        <v>0</v>
      </c>
      <c r="AR420" s="38">
        <f t="shared" si="328"/>
        <v>0</v>
      </c>
      <c r="AS420" s="38">
        <f t="shared" si="329"/>
        <v>0</v>
      </c>
      <c r="AT420" s="38">
        <f t="shared" si="330"/>
        <v>0</v>
      </c>
      <c r="AU420" s="38"/>
      <c r="AV420" s="38">
        <f t="shared" si="331"/>
      </c>
      <c r="AW420" s="38">
        <f t="shared" si="332"/>
      </c>
      <c r="AX420" s="38">
        <f t="shared" si="333"/>
        <v>1</v>
      </c>
      <c r="AY420" s="38">
        <f t="shared" si="334"/>
        <v>1</v>
      </c>
      <c r="AZ420" s="38">
        <f t="shared" si="335"/>
        <v>0</v>
      </c>
      <c r="BA420" s="38">
        <f t="shared" si="336"/>
        <v>0</v>
      </c>
      <c r="BB420" s="38">
        <f t="shared" si="337"/>
        <v>0</v>
      </c>
      <c r="BC420" s="38">
        <f t="shared" si="338"/>
        <v>0</v>
      </c>
      <c r="BD420" s="38">
        <f t="shared" si="339"/>
        <v>2</v>
      </c>
      <c r="BE420" s="38"/>
      <c r="BF420" s="38"/>
      <c r="BG420" s="39">
        <f t="shared" si="340"/>
        <v>0.2532967032967033</v>
      </c>
      <c r="BH420" s="39">
        <f t="shared" si="341"/>
        <v>0.025243657400566447</v>
      </c>
      <c r="BI420" s="39">
        <f t="shared" si="342"/>
        <v>0.15888252704613698</v>
      </c>
      <c r="BJ420" s="38"/>
      <c r="BK420" s="38"/>
      <c r="BL420" s="38"/>
      <c r="BM420" s="38">
        <f t="shared" si="343"/>
        <v>-14</v>
      </c>
      <c r="BN420" s="38">
        <f t="shared" si="344"/>
        <v>0</v>
      </c>
      <c r="BO420" s="38">
        <f t="shared" si="345"/>
        <v>0</v>
      </c>
      <c r="BP420" s="38">
        <f t="shared" si="346"/>
        <v>0</v>
      </c>
      <c r="BQ420" s="38">
        <f t="shared" si="347"/>
        <v>0</v>
      </c>
      <c r="BR420" s="38">
        <f t="shared" si="348"/>
        <v>0</v>
      </c>
      <c r="BS420" s="38">
        <f t="shared" si="349"/>
        <v>0</v>
      </c>
      <c r="BT420" s="38">
        <f t="shared" si="350"/>
        <v>0</v>
      </c>
      <c r="BU420" s="38">
        <f t="shared" si="351"/>
        <v>2</v>
      </c>
      <c r="BV420" s="40">
        <f t="shared" si="352"/>
        <v>0</v>
      </c>
      <c r="BW420" s="40">
        <f t="shared" si="353"/>
        <v>0</v>
      </c>
      <c r="BX420" s="40">
        <f t="shared" si="354"/>
        <v>0</v>
      </c>
      <c r="BY420" s="38">
        <f t="shared" si="355"/>
        <v>-12</v>
      </c>
      <c r="BZ420" s="37"/>
      <c r="CA420" s="37"/>
      <c r="CB420" s="37"/>
      <c r="CC420" s="37"/>
      <c r="CD420" s="37"/>
      <c r="CE420" s="37"/>
      <c r="CF420" s="37"/>
      <c r="CG420" s="37"/>
      <c r="CH420" s="37">
        <f t="shared" si="356"/>
        <v>0</v>
      </c>
      <c r="CI420" s="38">
        <f t="shared" si="357"/>
        <v>0</v>
      </c>
      <c r="CJ420" s="38">
        <f t="shared" si="358"/>
        <v>11</v>
      </c>
      <c r="CR420" s="38">
        <f t="shared" si="359"/>
        <v>0.15888252704613698</v>
      </c>
      <c r="CS420" s="39">
        <f t="shared" si="360"/>
        <v>-10</v>
      </c>
    </row>
    <row r="421" spans="1:97" ht="12.75">
      <c r="A421" s="4" t="s">
        <v>301</v>
      </c>
      <c r="B421" s="4" t="s">
        <v>3</v>
      </c>
      <c r="C421" s="5" t="s">
        <v>416</v>
      </c>
      <c r="D421" s="4" t="s">
        <v>570</v>
      </c>
      <c r="E421" s="4" t="s">
        <v>8</v>
      </c>
      <c r="F421" s="4" t="s">
        <v>399</v>
      </c>
      <c r="G421">
        <v>6.3</v>
      </c>
      <c r="V421">
        <v>12.5</v>
      </c>
      <c r="W421">
        <v>16.5</v>
      </c>
      <c r="X421">
        <v>12.4</v>
      </c>
      <c r="Y421">
        <v>14.8</v>
      </c>
      <c r="Z421">
        <v>11.6</v>
      </c>
      <c r="AA421">
        <v>8.9</v>
      </c>
      <c r="AC421" s="38">
        <f t="shared" si="316"/>
        <v>14</v>
      </c>
      <c r="AD421" s="38">
        <f t="shared" si="317"/>
        <v>12.783333333333333</v>
      </c>
      <c r="AE421" s="38"/>
      <c r="AF421" s="38">
        <f t="shared" si="318"/>
        <v>0</v>
      </c>
      <c r="AG421" s="38">
        <f t="shared" si="319"/>
        <v>0</v>
      </c>
      <c r="AH421" s="38">
        <f t="shared" si="320"/>
        <v>0</v>
      </c>
      <c r="AI421" s="38">
        <f t="shared" si="321"/>
        <v>0</v>
      </c>
      <c r="AJ421" s="38"/>
      <c r="AK421" s="38">
        <f t="shared" si="322"/>
        <v>0</v>
      </c>
      <c r="AL421" s="38">
        <f t="shared" si="323"/>
        <v>0</v>
      </c>
      <c r="AM421" s="38">
        <f t="shared" si="324"/>
        <v>0</v>
      </c>
      <c r="AN421" s="38">
        <f t="shared" si="325"/>
        <v>0</v>
      </c>
      <c r="AO421" s="38"/>
      <c r="AP421" s="38">
        <f t="shared" si="326"/>
        <v>0</v>
      </c>
      <c r="AQ421" s="38">
        <f t="shared" si="327"/>
        <v>0</v>
      </c>
      <c r="AR421" s="38">
        <f t="shared" si="328"/>
        <v>0</v>
      </c>
      <c r="AS421" s="38">
        <f t="shared" si="329"/>
        <v>0</v>
      </c>
      <c r="AT421" s="38">
        <f t="shared" si="330"/>
        <v>0</v>
      </c>
      <c r="AU421" s="38"/>
      <c r="AV421" s="38">
        <f t="shared" si="331"/>
      </c>
      <c r="AW421" s="38">
        <f t="shared" si="332"/>
      </c>
      <c r="AX421" s="38">
        <f t="shared" si="333"/>
      </c>
      <c r="AY421" s="38">
        <f t="shared" si="334"/>
      </c>
      <c r="AZ421" s="38">
        <f t="shared" si="335"/>
        <v>0</v>
      </c>
      <c r="BA421" s="38">
        <f t="shared" si="336"/>
        <v>0</v>
      </c>
      <c r="BB421" s="38">
        <f t="shared" si="337"/>
        <v>0</v>
      </c>
      <c r="BC421" s="38">
        <f t="shared" si="338"/>
        <v>0</v>
      </c>
      <c r="BD421" s="38">
        <f t="shared" si="339"/>
        <v>0</v>
      </c>
      <c r="BE421" s="38"/>
      <c r="BF421" s="38"/>
      <c r="BG421" s="39">
        <f t="shared" si="340"/>
        <v>-0.8657142857142857</v>
      </c>
      <c r="BH421" s="39">
        <f t="shared" si="341"/>
        <v>0.37919061615876526</v>
      </c>
      <c r="BI421" s="39">
        <f t="shared" si="342"/>
        <v>-0.6157845533616163</v>
      </c>
      <c r="BJ421" s="38"/>
      <c r="BK421" s="38"/>
      <c r="BL421" s="38"/>
      <c r="BM421" s="38">
        <f t="shared" si="343"/>
        <v>-28</v>
      </c>
      <c r="BN421" s="38">
        <f t="shared" si="344"/>
        <v>0</v>
      </c>
      <c r="BO421" s="38">
        <f t="shared" si="345"/>
        <v>0</v>
      </c>
      <c r="BP421" s="38">
        <f t="shared" si="346"/>
        <v>0</v>
      </c>
      <c r="BQ421" s="38">
        <f t="shared" si="347"/>
        <v>0</v>
      </c>
      <c r="BR421" s="38">
        <f t="shared" si="348"/>
        <v>0</v>
      </c>
      <c r="BS421" s="38">
        <f t="shared" si="349"/>
        <v>0</v>
      </c>
      <c r="BT421" s="38">
        <f t="shared" si="350"/>
        <v>0</v>
      </c>
      <c r="BU421" s="38">
        <f t="shared" si="351"/>
        <v>0</v>
      </c>
      <c r="BV421" s="40">
        <f t="shared" si="352"/>
        <v>0</v>
      </c>
      <c r="BW421" s="40">
        <f t="shared" si="353"/>
        <v>5</v>
      </c>
      <c r="BX421" s="40">
        <f t="shared" si="354"/>
        <v>-10</v>
      </c>
      <c r="BY421" s="38">
        <f t="shared" si="355"/>
        <v>-33</v>
      </c>
      <c r="BZ421" s="37"/>
      <c r="CA421" s="37"/>
      <c r="CB421" s="37"/>
      <c r="CC421" s="37"/>
      <c r="CD421" s="37"/>
      <c r="CE421" s="37"/>
      <c r="CF421" s="37"/>
      <c r="CG421" s="37"/>
      <c r="CH421" s="37">
        <f t="shared" si="356"/>
        <v>0</v>
      </c>
      <c r="CI421" s="38">
        <f t="shared" si="357"/>
        <v>0</v>
      </c>
      <c r="CJ421" s="38">
        <f t="shared" si="358"/>
        <v>10.25</v>
      </c>
      <c r="CR421" s="38">
        <f t="shared" si="359"/>
        <v>-0.6157845533616163</v>
      </c>
      <c r="CS421" s="39">
        <f t="shared" si="360"/>
        <v>-10</v>
      </c>
    </row>
    <row r="422" spans="1:97" ht="12.75">
      <c r="A422" s="4" t="s">
        <v>301</v>
      </c>
      <c r="B422" s="4" t="s">
        <v>3</v>
      </c>
      <c r="C422" s="5" t="s">
        <v>411</v>
      </c>
      <c r="D422" s="4" t="s">
        <v>529</v>
      </c>
      <c r="E422" s="4" t="s">
        <v>8</v>
      </c>
      <c r="F422" s="4" t="s">
        <v>401</v>
      </c>
      <c r="G422">
        <v>6.3</v>
      </c>
      <c r="H422">
        <v>10.8</v>
      </c>
      <c r="I422">
        <v>17.8</v>
      </c>
      <c r="J422">
        <v>11.7</v>
      </c>
      <c r="K422">
        <v>10.3</v>
      </c>
      <c r="L422">
        <v>14.7</v>
      </c>
      <c r="M422">
        <v>13</v>
      </c>
      <c r="N422">
        <v>11.8</v>
      </c>
      <c r="O422">
        <v>15</v>
      </c>
      <c r="P422">
        <v>15.2</v>
      </c>
      <c r="Q422">
        <v>16.7</v>
      </c>
      <c r="R422">
        <v>16.6</v>
      </c>
      <c r="S422">
        <v>14.8</v>
      </c>
      <c r="T422">
        <v>16.4</v>
      </c>
      <c r="U422">
        <v>13.7</v>
      </c>
      <c r="V422">
        <v>14</v>
      </c>
      <c r="W422">
        <v>16</v>
      </c>
      <c r="X422">
        <v>13.3</v>
      </c>
      <c r="Y422">
        <v>14.2</v>
      </c>
      <c r="Z422">
        <v>9.9</v>
      </c>
      <c r="AA422">
        <v>3.1</v>
      </c>
      <c r="AC422" s="38">
        <f t="shared" si="316"/>
        <v>0</v>
      </c>
      <c r="AD422" s="38">
        <f t="shared" si="317"/>
        <v>13.45</v>
      </c>
      <c r="AE422" s="38"/>
      <c r="AF422" s="38">
        <f t="shared" si="318"/>
        <v>0</v>
      </c>
      <c r="AG422" s="38">
        <f t="shared" si="319"/>
        <v>0</v>
      </c>
      <c r="AH422" s="38">
        <f t="shared" si="320"/>
        <v>0</v>
      </c>
      <c r="AI422" s="38">
        <f t="shared" si="321"/>
        <v>0</v>
      </c>
      <c r="AJ422" s="38"/>
      <c r="AK422" s="38">
        <f t="shared" si="322"/>
        <v>0</v>
      </c>
      <c r="AL422" s="38">
        <f t="shared" si="323"/>
        <v>0</v>
      </c>
      <c r="AM422" s="38">
        <f t="shared" si="324"/>
        <v>0</v>
      </c>
      <c r="AN422" s="38">
        <f t="shared" si="325"/>
        <v>0</v>
      </c>
      <c r="AO422" s="38"/>
      <c r="AP422" s="38">
        <f t="shared" si="326"/>
        <v>0</v>
      </c>
      <c r="AQ422" s="38">
        <f t="shared" si="327"/>
        <v>0</v>
      </c>
      <c r="AR422" s="38">
        <f t="shared" si="328"/>
        <v>0</v>
      </c>
      <c r="AS422" s="38">
        <f t="shared" si="329"/>
        <v>0</v>
      </c>
      <c r="AT422" s="38">
        <f t="shared" si="330"/>
        <v>0</v>
      </c>
      <c r="AU422" s="38"/>
      <c r="AV422" s="38">
        <f t="shared" si="331"/>
        <v>0</v>
      </c>
      <c r="AW422" s="38">
        <f t="shared" si="332"/>
        <v>1</v>
      </c>
      <c r="AX422" s="38">
        <f t="shared" si="333"/>
        <v>1</v>
      </c>
      <c r="AY422" s="38">
        <f t="shared" si="334"/>
        <v>0</v>
      </c>
      <c r="AZ422" s="38">
        <f t="shared" si="335"/>
        <v>0</v>
      </c>
      <c r="BA422" s="38">
        <f t="shared" si="336"/>
        <v>0</v>
      </c>
      <c r="BB422" s="38">
        <f t="shared" si="337"/>
        <v>0</v>
      </c>
      <c r="BC422" s="38">
        <f t="shared" si="338"/>
        <v>0</v>
      </c>
      <c r="BD422" s="38">
        <f t="shared" si="339"/>
        <v>2</v>
      </c>
      <c r="BE422" s="38"/>
      <c r="BF422" s="38"/>
      <c r="BG422" s="39">
        <f t="shared" si="340"/>
        <v>-0.12165413533834588</v>
      </c>
      <c r="BH422" s="39">
        <f t="shared" si="341"/>
        <v>0.0475289493836489</v>
      </c>
      <c r="BI422" s="39">
        <f t="shared" si="342"/>
        <v>-0.21801135150181722</v>
      </c>
      <c r="BJ422" s="38"/>
      <c r="BK422" s="38"/>
      <c r="BL422" s="38"/>
      <c r="BM422" s="38">
        <f t="shared" si="343"/>
        <v>0</v>
      </c>
      <c r="BN422" s="38">
        <f t="shared" si="344"/>
        <v>0</v>
      </c>
      <c r="BO422" s="38">
        <f t="shared" si="345"/>
        <v>0</v>
      </c>
      <c r="BP422" s="38">
        <f t="shared" si="346"/>
        <v>0</v>
      </c>
      <c r="BQ422" s="38">
        <f t="shared" si="347"/>
        <v>0</v>
      </c>
      <c r="BR422" s="38">
        <f t="shared" si="348"/>
        <v>0</v>
      </c>
      <c r="BS422" s="38">
        <f t="shared" si="349"/>
        <v>0</v>
      </c>
      <c r="BT422" s="38">
        <f t="shared" si="350"/>
        <v>0</v>
      </c>
      <c r="BU422" s="38">
        <f t="shared" si="351"/>
        <v>2</v>
      </c>
      <c r="BV422" s="40">
        <f t="shared" si="352"/>
        <v>-10</v>
      </c>
      <c r="BW422" s="40">
        <f t="shared" si="353"/>
        <v>0</v>
      </c>
      <c r="BX422" s="40">
        <f t="shared" si="354"/>
        <v>-10</v>
      </c>
      <c r="BY422" s="38">
        <f t="shared" si="355"/>
        <v>-18</v>
      </c>
      <c r="BZ422" s="37"/>
      <c r="CA422" s="37"/>
      <c r="CB422" s="37"/>
      <c r="CC422" s="37"/>
      <c r="CD422" s="37"/>
      <c r="CE422" s="37"/>
      <c r="CF422" s="37"/>
      <c r="CG422" s="37"/>
      <c r="CH422" s="37">
        <f t="shared" si="356"/>
        <v>0</v>
      </c>
      <c r="CI422" s="38">
        <f t="shared" si="357"/>
        <v>0</v>
      </c>
      <c r="CJ422" s="38">
        <f t="shared" si="358"/>
        <v>6.5</v>
      </c>
      <c r="CR422" s="38">
        <f t="shared" si="359"/>
        <v>-0.45717017117070624</v>
      </c>
      <c r="CS422" s="39">
        <f t="shared" si="360"/>
        <v>-10</v>
      </c>
    </row>
    <row r="423" spans="1:97" ht="12.75">
      <c r="A423" s="4" t="s">
        <v>301</v>
      </c>
      <c r="B423" s="4" t="s">
        <v>3</v>
      </c>
      <c r="C423" s="5" t="s">
        <v>477</v>
      </c>
      <c r="D423" s="4" t="s">
        <v>525</v>
      </c>
      <c r="E423" s="4" t="s">
        <v>8</v>
      </c>
      <c r="F423" s="4"/>
      <c r="G423">
        <v>6.3</v>
      </c>
      <c r="I423">
        <v>10.8</v>
      </c>
      <c r="J423">
        <v>12.2</v>
      </c>
      <c r="K423">
        <v>7.1</v>
      </c>
      <c r="L423">
        <v>3.8</v>
      </c>
      <c r="M423">
        <v>2.5</v>
      </c>
      <c r="N423">
        <v>-1.8</v>
      </c>
      <c r="O423">
        <v>7.7</v>
      </c>
      <c r="P423">
        <v>21.9</v>
      </c>
      <c r="Q423">
        <v>19.1</v>
      </c>
      <c r="R423">
        <v>18.6</v>
      </c>
      <c r="S423">
        <v>15.8</v>
      </c>
      <c r="T423">
        <v>19.1</v>
      </c>
      <c r="U423">
        <v>18.2</v>
      </c>
      <c r="V423">
        <v>15.6</v>
      </c>
      <c r="W423">
        <v>14.9</v>
      </c>
      <c r="X423">
        <v>12</v>
      </c>
      <c r="Y423">
        <v>13.2</v>
      </c>
      <c r="Z423">
        <v>12.1</v>
      </c>
      <c r="AA423">
        <v>9.7</v>
      </c>
      <c r="AC423" s="38">
        <f t="shared" si="316"/>
        <v>1</v>
      </c>
      <c r="AD423" s="38">
        <f t="shared" si="317"/>
        <v>12.236842105263156</v>
      </c>
      <c r="AE423" s="38"/>
      <c r="AF423" s="38">
        <f t="shared" si="318"/>
        <v>0</v>
      </c>
      <c r="AG423" s="38">
        <f t="shared" si="319"/>
        <v>0</v>
      </c>
      <c r="AH423" s="38">
        <f t="shared" si="320"/>
        <v>0</v>
      </c>
      <c r="AI423" s="38">
        <f t="shared" si="321"/>
        <v>0</v>
      </c>
      <c r="AJ423" s="38"/>
      <c r="AK423" s="38">
        <f t="shared" si="322"/>
        <v>0</v>
      </c>
      <c r="AL423" s="38">
        <f t="shared" si="323"/>
        <v>0</v>
      </c>
      <c r="AM423" s="38">
        <f t="shared" si="324"/>
        <v>0</v>
      </c>
      <c r="AN423" s="38">
        <f t="shared" si="325"/>
        <v>0</v>
      </c>
      <c r="AO423" s="38"/>
      <c r="AP423" s="38">
        <f t="shared" si="326"/>
        <v>0</v>
      </c>
      <c r="AQ423" s="38">
        <f t="shared" si="327"/>
        <v>0</v>
      </c>
      <c r="AR423" s="38">
        <f t="shared" si="328"/>
        <v>0</v>
      </c>
      <c r="AS423" s="38">
        <f t="shared" si="329"/>
        <v>0</v>
      </c>
      <c r="AT423" s="38">
        <f t="shared" si="330"/>
        <v>0</v>
      </c>
      <c r="AU423" s="38"/>
      <c r="AV423" s="38">
        <f t="shared" si="331"/>
        <v>0</v>
      </c>
      <c r="AW423" s="38">
        <f t="shared" si="332"/>
        <v>1</v>
      </c>
      <c r="AX423" s="38">
        <f t="shared" si="333"/>
        <v>1</v>
      </c>
      <c r="AY423" s="38">
        <f t="shared" si="334"/>
        <v>0</v>
      </c>
      <c r="AZ423" s="38">
        <f t="shared" si="335"/>
        <v>0</v>
      </c>
      <c r="BA423" s="38">
        <f t="shared" si="336"/>
        <v>0</v>
      </c>
      <c r="BB423" s="38">
        <f t="shared" si="337"/>
        <v>0</v>
      </c>
      <c r="BC423" s="38">
        <f t="shared" si="338"/>
        <v>0</v>
      </c>
      <c r="BD423" s="38">
        <f t="shared" si="339"/>
        <v>2</v>
      </c>
      <c r="BE423" s="38"/>
      <c r="BF423" s="38"/>
      <c r="BG423" s="39">
        <f t="shared" si="340"/>
        <v>0.4129824561403509</v>
      </c>
      <c r="BH423" s="39">
        <f t="shared" si="341"/>
        <v>0.1361142183962086</v>
      </c>
      <c r="BI423" s="39">
        <f t="shared" si="342"/>
        <v>0.3689366048472401</v>
      </c>
      <c r="BJ423" s="38"/>
      <c r="BK423" s="38"/>
      <c r="BL423" s="38"/>
      <c r="BM423" s="38">
        <f t="shared" si="343"/>
        <v>-2</v>
      </c>
      <c r="BN423" s="38">
        <f t="shared" si="344"/>
        <v>0</v>
      </c>
      <c r="BO423" s="38">
        <f t="shared" si="345"/>
        <v>0</v>
      </c>
      <c r="BP423" s="38">
        <f t="shared" si="346"/>
        <v>0</v>
      </c>
      <c r="BQ423" s="38">
        <f t="shared" si="347"/>
        <v>0</v>
      </c>
      <c r="BR423" s="38">
        <f t="shared" si="348"/>
        <v>0</v>
      </c>
      <c r="BS423" s="38">
        <f t="shared" si="349"/>
        <v>0</v>
      </c>
      <c r="BT423" s="38">
        <f t="shared" si="350"/>
        <v>0</v>
      </c>
      <c r="BU423" s="38">
        <f t="shared" si="351"/>
        <v>2</v>
      </c>
      <c r="BV423" s="40">
        <f t="shared" si="352"/>
        <v>-1</v>
      </c>
      <c r="BW423" s="40">
        <f t="shared" si="353"/>
        <v>0</v>
      </c>
      <c r="BX423" s="40">
        <f t="shared" si="354"/>
        <v>5</v>
      </c>
      <c r="BY423" s="38">
        <f t="shared" si="355"/>
        <v>4</v>
      </c>
      <c r="BZ423" s="37"/>
      <c r="CA423" s="37"/>
      <c r="CB423" s="37"/>
      <c r="CC423" s="37"/>
      <c r="CD423" s="37"/>
      <c r="CE423" s="37"/>
      <c r="CF423" s="37"/>
      <c r="CG423" s="37"/>
      <c r="CH423" s="37">
        <f t="shared" si="356"/>
        <v>0</v>
      </c>
      <c r="CI423" s="38">
        <f t="shared" si="357"/>
        <v>0</v>
      </c>
      <c r="CJ423" s="38">
        <f t="shared" si="358"/>
        <v>10.899999999999999</v>
      </c>
      <c r="CR423" s="38">
        <f t="shared" si="359"/>
        <v>0.36583881787271466</v>
      </c>
      <c r="CS423" s="39">
        <f t="shared" si="360"/>
        <v>-10</v>
      </c>
    </row>
    <row r="424" spans="1:97" ht="12.75">
      <c r="A424" s="4" t="s">
        <v>301</v>
      </c>
      <c r="B424" s="4" t="s">
        <v>3</v>
      </c>
      <c r="C424" s="5" t="s">
        <v>477</v>
      </c>
      <c r="D424" s="4" t="s">
        <v>525</v>
      </c>
      <c r="E424" s="4" t="s">
        <v>49</v>
      </c>
      <c r="F424" s="4"/>
      <c r="G424">
        <v>6.3</v>
      </c>
      <c r="H424">
        <v>15</v>
      </c>
      <c r="I424">
        <v>9.1</v>
      </c>
      <c r="J424">
        <v>19.9</v>
      </c>
      <c r="K424">
        <v>7.7</v>
      </c>
      <c r="L424">
        <v>5.5</v>
      </c>
      <c r="M424">
        <v>11.8</v>
      </c>
      <c r="N424">
        <v>7.7</v>
      </c>
      <c r="O424">
        <v>14.2</v>
      </c>
      <c r="P424">
        <v>12.9</v>
      </c>
      <c r="Q424">
        <v>16.1</v>
      </c>
      <c r="R424">
        <v>20.7</v>
      </c>
      <c r="S424">
        <v>18.9</v>
      </c>
      <c r="T424">
        <v>18.9</v>
      </c>
      <c r="U424">
        <v>14.8</v>
      </c>
      <c r="V424">
        <v>14.9</v>
      </c>
      <c r="W424">
        <v>13.1</v>
      </c>
      <c r="X424">
        <v>12.9</v>
      </c>
      <c r="Y424">
        <v>12.1</v>
      </c>
      <c r="Z424">
        <v>13.1</v>
      </c>
      <c r="AA424">
        <v>10.8</v>
      </c>
      <c r="AC424" s="38">
        <f t="shared" si="316"/>
        <v>0</v>
      </c>
      <c r="AD424" s="38">
        <f t="shared" si="317"/>
        <v>13.505</v>
      </c>
      <c r="AE424" s="38"/>
      <c r="AF424" s="38">
        <f t="shared" si="318"/>
        <v>0</v>
      </c>
      <c r="AG424" s="38">
        <f t="shared" si="319"/>
        <v>0</v>
      </c>
      <c r="AH424" s="38">
        <f t="shared" si="320"/>
        <v>0</v>
      </c>
      <c r="AI424" s="38">
        <f t="shared" si="321"/>
        <v>0</v>
      </c>
      <c r="AJ424" s="38"/>
      <c r="AK424" s="38">
        <f t="shared" si="322"/>
        <v>0</v>
      </c>
      <c r="AL424" s="38">
        <f t="shared" si="323"/>
        <v>0</v>
      </c>
      <c r="AM424" s="38">
        <f t="shared" si="324"/>
        <v>0</v>
      </c>
      <c r="AN424" s="38">
        <f t="shared" si="325"/>
        <v>0</v>
      </c>
      <c r="AO424" s="38"/>
      <c r="AP424" s="38">
        <f t="shared" si="326"/>
        <v>0</v>
      </c>
      <c r="AQ424" s="38">
        <f t="shared" si="327"/>
        <v>0</v>
      </c>
      <c r="AR424" s="38">
        <f t="shared" si="328"/>
        <v>0</v>
      </c>
      <c r="AS424" s="38">
        <f t="shared" si="329"/>
        <v>0</v>
      </c>
      <c r="AT424" s="38">
        <f t="shared" si="330"/>
        <v>0</v>
      </c>
      <c r="AU424" s="38"/>
      <c r="AV424" s="38">
        <f t="shared" si="331"/>
        <v>0</v>
      </c>
      <c r="AW424" s="38">
        <f t="shared" si="332"/>
        <v>1</v>
      </c>
      <c r="AX424" s="38">
        <f t="shared" si="333"/>
        <v>1</v>
      </c>
      <c r="AY424" s="38">
        <f t="shared" si="334"/>
        <v>0</v>
      </c>
      <c r="AZ424" s="38">
        <f t="shared" si="335"/>
        <v>0</v>
      </c>
      <c r="BA424" s="38">
        <f t="shared" si="336"/>
        <v>0</v>
      </c>
      <c r="BB424" s="38">
        <f t="shared" si="337"/>
        <v>0</v>
      </c>
      <c r="BC424" s="38">
        <f t="shared" si="338"/>
        <v>0</v>
      </c>
      <c r="BD424" s="38">
        <f t="shared" si="339"/>
        <v>2</v>
      </c>
      <c r="BE424" s="38"/>
      <c r="BF424" s="38"/>
      <c r="BG424" s="39">
        <f t="shared" si="340"/>
        <v>0.10984962406015038</v>
      </c>
      <c r="BH424" s="39">
        <f t="shared" si="341"/>
        <v>0.024458311032794354</v>
      </c>
      <c r="BI424" s="39">
        <f t="shared" si="342"/>
        <v>0.15639153120547913</v>
      </c>
      <c r="BJ424" s="38"/>
      <c r="BK424" s="38"/>
      <c r="BL424" s="38"/>
      <c r="BM424" s="38">
        <f t="shared" si="343"/>
        <v>0</v>
      </c>
      <c r="BN424" s="38">
        <f t="shared" si="344"/>
        <v>0</v>
      </c>
      <c r="BO424" s="38">
        <f t="shared" si="345"/>
        <v>0</v>
      </c>
      <c r="BP424" s="38">
        <f t="shared" si="346"/>
        <v>0</v>
      </c>
      <c r="BQ424" s="38">
        <f t="shared" si="347"/>
        <v>0</v>
      </c>
      <c r="BR424" s="38">
        <f t="shared" si="348"/>
        <v>0</v>
      </c>
      <c r="BS424" s="38">
        <f t="shared" si="349"/>
        <v>0</v>
      </c>
      <c r="BT424" s="38">
        <f t="shared" si="350"/>
        <v>0</v>
      </c>
      <c r="BU424" s="38">
        <f t="shared" si="351"/>
        <v>2</v>
      </c>
      <c r="BV424" s="40">
        <f t="shared" si="352"/>
        <v>-1</v>
      </c>
      <c r="BW424" s="40">
        <f t="shared" si="353"/>
        <v>0</v>
      </c>
      <c r="BX424" s="40">
        <f t="shared" si="354"/>
        <v>0</v>
      </c>
      <c r="BY424" s="38">
        <f t="shared" si="355"/>
        <v>1</v>
      </c>
      <c r="BZ424" s="37"/>
      <c r="CA424" s="37"/>
      <c r="CB424" s="37"/>
      <c r="CC424" s="37"/>
      <c r="CD424" s="37"/>
      <c r="CE424" s="37"/>
      <c r="CF424" s="37"/>
      <c r="CG424" s="37"/>
      <c r="CH424" s="37">
        <f t="shared" si="356"/>
        <v>0</v>
      </c>
      <c r="CI424" s="38">
        <f t="shared" si="357"/>
        <v>0</v>
      </c>
      <c r="CJ424" s="38">
        <f t="shared" si="358"/>
        <v>11.95</v>
      </c>
      <c r="CR424" s="38">
        <f t="shared" si="359"/>
        <v>0.19745859809927702</v>
      </c>
      <c r="CS424" s="39">
        <f t="shared" si="360"/>
        <v>-10</v>
      </c>
    </row>
    <row r="425" spans="1:97" ht="12.75">
      <c r="A425" s="4" t="s">
        <v>301</v>
      </c>
      <c r="B425" s="4" t="s">
        <v>3</v>
      </c>
      <c r="C425" s="5" t="s">
        <v>413</v>
      </c>
      <c r="D425" s="4" t="s">
        <v>412</v>
      </c>
      <c r="E425" s="4" t="s">
        <v>8</v>
      </c>
      <c r="F425" s="4" t="s">
        <v>399</v>
      </c>
      <c r="G425">
        <v>6.3</v>
      </c>
      <c r="R425">
        <v>8.8</v>
      </c>
      <c r="S425">
        <v>13.1</v>
      </c>
      <c r="T425">
        <v>15.5</v>
      </c>
      <c r="U425">
        <v>18.7</v>
      </c>
      <c r="V425">
        <v>15.9</v>
      </c>
      <c r="W425">
        <v>12.6</v>
      </c>
      <c r="X425">
        <v>15.8</v>
      </c>
      <c r="Y425">
        <v>12.6</v>
      </c>
      <c r="Z425">
        <v>11.9</v>
      </c>
      <c r="AA425">
        <v>15.4</v>
      </c>
      <c r="AC425" s="38">
        <f t="shared" si="316"/>
        <v>10</v>
      </c>
      <c r="AD425" s="38">
        <f t="shared" si="317"/>
        <v>14.029999999999998</v>
      </c>
      <c r="AE425" s="38"/>
      <c r="AF425" s="38">
        <f t="shared" si="318"/>
        <v>0</v>
      </c>
      <c r="AG425" s="38">
        <f t="shared" si="319"/>
        <v>0</v>
      </c>
      <c r="AH425" s="38">
        <f t="shared" si="320"/>
        <v>0</v>
      </c>
      <c r="AI425" s="38">
        <f t="shared" si="321"/>
        <v>0</v>
      </c>
      <c r="AJ425" s="38"/>
      <c r="AK425" s="38">
        <f t="shared" si="322"/>
        <v>0</v>
      </c>
      <c r="AL425" s="38">
        <f t="shared" si="323"/>
        <v>0</v>
      </c>
      <c r="AM425" s="38">
        <f t="shared" si="324"/>
        <v>0</v>
      </c>
      <c r="AN425" s="38">
        <f t="shared" si="325"/>
        <v>0</v>
      </c>
      <c r="AO425" s="38"/>
      <c r="AP425" s="38">
        <f t="shared" si="326"/>
        <v>0</v>
      </c>
      <c r="AQ425" s="38">
        <f t="shared" si="327"/>
        <v>0</v>
      </c>
      <c r="AR425" s="38">
        <f t="shared" si="328"/>
        <v>0</v>
      </c>
      <c r="AS425" s="38">
        <f t="shared" si="329"/>
        <v>0</v>
      </c>
      <c r="AT425" s="38">
        <f t="shared" si="330"/>
        <v>0</v>
      </c>
      <c r="AU425" s="38"/>
      <c r="AV425" s="38">
        <f t="shared" si="331"/>
      </c>
      <c r="AW425" s="38">
        <f t="shared" si="332"/>
      </c>
      <c r="AX425" s="38">
        <f t="shared" si="333"/>
      </c>
      <c r="AY425" s="38">
        <f t="shared" si="334"/>
        <v>1</v>
      </c>
      <c r="AZ425" s="38">
        <f t="shared" si="335"/>
        <v>0</v>
      </c>
      <c r="BA425" s="38">
        <f t="shared" si="336"/>
        <v>0</v>
      </c>
      <c r="BB425" s="38">
        <f t="shared" si="337"/>
        <v>1</v>
      </c>
      <c r="BC425" s="38">
        <f t="shared" si="338"/>
        <v>0</v>
      </c>
      <c r="BD425" s="38">
        <f t="shared" si="339"/>
        <v>2</v>
      </c>
      <c r="BE425" s="38"/>
      <c r="BF425" s="38"/>
      <c r="BG425" s="39">
        <f t="shared" si="340"/>
        <v>0.1484848484848485</v>
      </c>
      <c r="BH425" s="39">
        <f t="shared" si="341"/>
        <v>0.026239370377510347</v>
      </c>
      <c r="BI425" s="39">
        <f t="shared" si="342"/>
        <v>0.16198571041147533</v>
      </c>
      <c r="BJ425" s="38"/>
      <c r="BK425" s="38"/>
      <c r="BL425" s="38"/>
      <c r="BM425" s="38">
        <f t="shared" si="343"/>
        <v>-20</v>
      </c>
      <c r="BN425" s="38">
        <f t="shared" si="344"/>
        <v>0</v>
      </c>
      <c r="BO425" s="38">
        <f t="shared" si="345"/>
        <v>0</v>
      </c>
      <c r="BP425" s="38">
        <f t="shared" si="346"/>
        <v>0</v>
      </c>
      <c r="BQ425" s="38">
        <f t="shared" si="347"/>
        <v>0</v>
      </c>
      <c r="BR425" s="38">
        <f t="shared" si="348"/>
        <v>0</v>
      </c>
      <c r="BS425" s="38">
        <f t="shared" si="349"/>
        <v>0</v>
      </c>
      <c r="BT425" s="38">
        <f t="shared" si="350"/>
        <v>0</v>
      </c>
      <c r="BU425" s="38">
        <f t="shared" si="351"/>
        <v>2</v>
      </c>
      <c r="BV425" s="40">
        <f t="shared" si="352"/>
        <v>0</v>
      </c>
      <c r="BW425" s="40">
        <f t="shared" si="353"/>
        <v>0</v>
      </c>
      <c r="BX425" s="40">
        <f t="shared" si="354"/>
        <v>0</v>
      </c>
      <c r="BY425" s="38">
        <f t="shared" si="355"/>
        <v>-18</v>
      </c>
      <c r="BZ425" s="37"/>
      <c r="CA425" s="37"/>
      <c r="CB425" s="37"/>
      <c r="CC425" s="37"/>
      <c r="CD425" s="37"/>
      <c r="CE425" s="37"/>
      <c r="CF425" s="37"/>
      <c r="CG425" s="37"/>
      <c r="CH425" s="37">
        <f t="shared" si="356"/>
        <v>0</v>
      </c>
      <c r="CI425" s="38">
        <f t="shared" si="357"/>
        <v>0</v>
      </c>
      <c r="CJ425" s="38">
        <f t="shared" si="358"/>
        <v>13.65</v>
      </c>
      <c r="CR425" s="38">
        <f t="shared" si="359"/>
        <v>0.16198571041147533</v>
      </c>
      <c r="CS425" s="39">
        <f t="shared" si="360"/>
        <v>-10</v>
      </c>
    </row>
    <row r="426" spans="1:97" ht="12.75">
      <c r="A426" s="8" t="s">
        <v>6</v>
      </c>
      <c r="B426" s="4" t="s">
        <v>2</v>
      </c>
      <c r="C426" s="4" t="s">
        <v>327</v>
      </c>
      <c r="E426" s="9" t="s">
        <v>328</v>
      </c>
      <c r="F426" s="4" t="s">
        <v>329</v>
      </c>
      <c r="G426">
        <v>6.3</v>
      </c>
      <c r="H426">
        <v>-0.3</v>
      </c>
      <c r="I426">
        <v>3</v>
      </c>
      <c r="J426">
        <v>10.4</v>
      </c>
      <c r="K426">
        <v>14.7</v>
      </c>
      <c r="L426">
        <v>7.5</v>
      </c>
      <c r="M426">
        <v>14.7</v>
      </c>
      <c r="N426">
        <v>6.5</v>
      </c>
      <c r="O426">
        <v>15.2</v>
      </c>
      <c r="P426">
        <v>19.5</v>
      </c>
      <c r="Q426">
        <v>19.4</v>
      </c>
      <c r="R426">
        <v>12.2</v>
      </c>
      <c r="S426">
        <v>23.6</v>
      </c>
      <c r="T426">
        <v>14</v>
      </c>
      <c r="U426">
        <v>27.6</v>
      </c>
      <c r="V426">
        <v>17.1</v>
      </c>
      <c r="W426">
        <v>8.2</v>
      </c>
      <c r="X426">
        <v>17.6</v>
      </c>
      <c r="Y426">
        <v>9.2</v>
      </c>
      <c r="Z426">
        <v>13.2</v>
      </c>
      <c r="AA426">
        <v>13.9</v>
      </c>
      <c r="AC426" s="38">
        <f t="shared" si="316"/>
        <v>0</v>
      </c>
      <c r="AD426" s="38">
        <f t="shared" si="317"/>
        <v>13.359999999999996</v>
      </c>
      <c r="AE426" s="38"/>
      <c r="AF426" s="38">
        <f t="shared" si="318"/>
        <v>0</v>
      </c>
      <c r="AG426" s="38">
        <f t="shared" si="319"/>
        <v>0</v>
      </c>
      <c r="AH426" s="38">
        <f t="shared" si="320"/>
        <v>0</v>
      </c>
      <c r="AI426" s="38">
        <f t="shared" si="321"/>
        <v>0</v>
      </c>
      <c r="AJ426" s="38"/>
      <c r="AK426" s="38">
        <f t="shared" si="322"/>
        <v>0</v>
      </c>
      <c r="AL426" s="38">
        <f t="shared" si="323"/>
        <v>0</v>
      </c>
      <c r="AM426" s="38">
        <f t="shared" si="324"/>
        <v>0</v>
      </c>
      <c r="AN426" s="38">
        <f t="shared" si="325"/>
        <v>0</v>
      </c>
      <c r="AO426" s="38"/>
      <c r="AP426" s="38">
        <f t="shared" si="326"/>
        <v>0</v>
      </c>
      <c r="AQ426" s="38">
        <f t="shared" si="327"/>
        <v>0</v>
      </c>
      <c r="AR426" s="38">
        <f t="shared" si="328"/>
        <v>0</v>
      </c>
      <c r="AS426" s="38">
        <f t="shared" si="329"/>
        <v>0</v>
      </c>
      <c r="AT426" s="38">
        <f t="shared" si="330"/>
        <v>0</v>
      </c>
      <c r="AU426" s="38"/>
      <c r="AV426" s="38">
        <f t="shared" si="331"/>
        <v>1</v>
      </c>
      <c r="AW426" s="38">
        <f t="shared" si="332"/>
        <v>1</v>
      </c>
      <c r="AX426" s="38">
        <f t="shared" si="333"/>
        <v>1</v>
      </c>
      <c r="AY426" s="38">
        <f t="shared" si="334"/>
        <v>0</v>
      </c>
      <c r="AZ426" s="38">
        <f t="shared" si="335"/>
        <v>0</v>
      </c>
      <c r="BA426" s="38">
        <f t="shared" si="336"/>
        <v>1</v>
      </c>
      <c r="BB426" s="38">
        <f t="shared" si="337"/>
        <v>1</v>
      </c>
      <c r="BC426" s="38">
        <f t="shared" si="338"/>
        <v>0</v>
      </c>
      <c r="BD426" s="38">
        <f t="shared" si="339"/>
        <v>5</v>
      </c>
      <c r="BE426" s="38"/>
      <c r="BF426" s="38"/>
      <c r="BG426" s="39">
        <f t="shared" si="340"/>
        <v>0.480451127819549</v>
      </c>
      <c r="BH426" s="39">
        <f t="shared" si="341"/>
        <v>0.18041311178770586</v>
      </c>
      <c r="BI426" s="39">
        <f t="shared" si="342"/>
        <v>0.4247506466006919</v>
      </c>
      <c r="BJ426" s="38"/>
      <c r="BK426" s="38"/>
      <c r="BL426" s="38"/>
      <c r="BM426" s="38">
        <f t="shared" si="343"/>
        <v>0</v>
      </c>
      <c r="BN426" s="38">
        <f t="shared" si="344"/>
        <v>0</v>
      </c>
      <c r="BO426" s="38">
        <f t="shared" si="345"/>
        <v>0</v>
      </c>
      <c r="BP426" s="38">
        <f t="shared" si="346"/>
        <v>0</v>
      </c>
      <c r="BQ426" s="38">
        <f t="shared" si="347"/>
        <v>0</v>
      </c>
      <c r="BR426" s="38">
        <f t="shared" si="348"/>
        <v>0</v>
      </c>
      <c r="BS426" s="38">
        <f t="shared" si="349"/>
        <v>0</v>
      </c>
      <c r="BT426" s="38">
        <f t="shared" si="350"/>
        <v>0</v>
      </c>
      <c r="BU426" s="38">
        <f t="shared" si="351"/>
        <v>5</v>
      </c>
      <c r="BV426" s="40">
        <f t="shared" si="352"/>
        <v>-1</v>
      </c>
      <c r="BW426" s="40">
        <f t="shared" si="353"/>
        <v>0</v>
      </c>
      <c r="BX426" s="40">
        <f t="shared" si="354"/>
        <v>5</v>
      </c>
      <c r="BY426" s="38">
        <f t="shared" si="355"/>
        <v>9</v>
      </c>
      <c r="BZ426" s="37"/>
      <c r="CA426" s="37"/>
      <c r="CB426" s="37"/>
      <c r="CC426" s="37"/>
      <c r="CD426" s="37"/>
      <c r="CE426" s="37"/>
      <c r="CF426" s="37"/>
      <c r="CG426" s="37"/>
      <c r="CH426" s="37">
        <f t="shared" si="356"/>
        <v>0</v>
      </c>
      <c r="CI426" s="38">
        <f t="shared" si="357"/>
        <v>0</v>
      </c>
      <c r="CJ426" s="38">
        <f t="shared" si="358"/>
        <v>13.55</v>
      </c>
      <c r="CR426" s="38">
        <f t="shared" si="359"/>
        <v>0.08902703873216837</v>
      </c>
      <c r="CS426" s="39">
        <f t="shared" si="360"/>
        <v>-10</v>
      </c>
    </row>
    <row r="427" spans="1:97" ht="12.75">
      <c r="A427" s="4" t="s">
        <v>6</v>
      </c>
      <c r="B427" s="4" t="s">
        <v>2</v>
      </c>
      <c r="C427" s="4" t="s">
        <v>330</v>
      </c>
      <c r="E427" s="4" t="s">
        <v>328</v>
      </c>
      <c r="F427" s="4" t="s">
        <v>331</v>
      </c>
      <c r="G427">
        <v>6.3</v>
      </c>
      <c r="H427">
        <v>7.7</v>
      </c>
      <c r="I427">
        <v>6.7</v>
      </c>
      <c r="J427">
        <v>8.3</v>
      </c>
      <c r="K427">
        <v>12.9</v>
      </c>
      <c r="L427">
        <v>8.5</v>
      </c>
      <c r="M427">
        <v>23.2</v>
      </c>
      <c r="N427">
        <v>7.3</v>
      </c>
      <c r="O427">
        <v>11.8</v>
      </c>
      <c r="P427">
        <v>15.3</v>
      </c>
      <c r="Q427">
        <v>24.4</v>
      </c>
      <c r="R427">
        <v>10.6</v>
      </c>
      <c r="S427">
        <v>19.1</v>
      </c>
      <c r="T427">
        <v>24.8</v>
      </c>
      <c r="U427">
        <v>20.3</v>
      </c>
      <c r="V427">
        <v>15.1</v>
      </c>
      <c r="W427">
        <v>11.5</v>
      </c>
      <c r="X427">
        <v>14</v>
      </c>
      <c r="Y427">
        <v>10.8</v>
      </c>
      <c r="Z427">
        <v>12.4</v>
      </c>
      <c r="AA427">
        <v>13.7</v>
      </c>
      <c r="AC427" s="38">
        <f t="shared" si="316"/>
        <v>0</v>
      </c>
      <c r="AD427" s="38">
        <f t="shared" si="317"/>
        <v>13.919999999999998</v>
      </c>
      <c r="AE427" s="38"/>
      <c r="AF427" s="38">
        <f t="shared" si="318"/>
        <v>0</v>
      </c>
      <c r="AG427" s="38">
        <f t="shared" si="319"/>
        <v>0</v>
      </c>
      <c r="AH427" s="38">
        <f t="shared" si="320"/>
        <v>0</v>
      </c>
      <c r="AI427" s="38">
        <f t="shared" si="321"/>
        <v>0</v>
      </c>
      <c r="AJ427" s="38"/>
      <c r="AK427" s="38">
        <f t="shared" si="322"/>
        <v>0</v>
      </c>
      <c r="AL427" s="38">
        <f t="shared" si="323"/>
        <v>0</v>
      </c>
      <c r="AM427" s="38">
        <f t="shared" si="324"/>
        <v>0</v>
      </c>
      <c r="AN427" s="38">
        <f t="shared" si="325"/>
        <v>0</v>
      </c>
      <c r="AO427" s="38"/>
      <c r="AP427" s="38">
        <f t="shared" si="326"/>
        <v>0</v>
      </c>
      <c r="AQ427" s="38">
        <f t="shared" si="327"/>
        <v>0</v>
      </c>
      <c r="AR427" s="38">
        <f t="shared" si="328"/>
        <v>0</v>
      </c>
      <c r="AS427" s="38">
        <f t="shared" si="329"/>
        <v>0</v>
      </c>
      <c r="AT427" s="38">
        <f t="shared" si="330"/>
        <v>0</v>
      </c>
      <c r="AU427" s="38"/>
      <c r="AV427" s="38">
        <f t="shared" si="331"/>
        <v>1</v>
      </c>
      <c r="AW427" s="38">
        <f t="shared" si="332"/>
        <v>1</v>
      </c>
      <c r="AX427" s="38">
        <f t="shared" si="333"/>
        <v>1</v>
      </c>
      <c r="AY427" s="38">
        <f t="shared" si="334"/>
        <v>0</v>
      </c>
      <c r="AZ427" s="38">
        <f t="shared" si="335"/>
        <v>0</v>
      </c>
      <c r="BA427" s="38">
        <f t="shared" si="336"/>
        <v>1</v>
      </c>
      <c r="BB427" s="38">
        <f t="shared" si="337"/>
        <v>1</v>
      </c>
      <c r="BC427" s="38">
        <f t="shared" si="338"/>
        <v>0</v>
      </c>
      <c r="BD427" s="38">
        <f t="shared" si="339"/>
        <v>5</v>
      </c>
      <c r="BE427" s="38"/>
      <c r="BF427" s="38"/>
      <c r="BG427" s="39">
        <f t="shared" si="340"/>
        <v>0.28300751879699254</v>
      </c>
      <c r="BH427" s="39">
        <f t="shared" si="341"/>
        <v>0.08656661612684148</v>
      </c>
      <c r="BI427" s="39">
        <f t="shared" si="342"/>
        <v>0.2942220524142293</v>
      </c>
      <c r="BJ427" s="38"/>
      <c r="BK427" s="38"/>
      <c r="BL427" s="38"/>
      <c r="BM427" s="38">
        <f t="shared" si="343"/>
        <v>0</v>
      </c>
      <c r="BN427" s="38">
        <f t="shared" si="344"/>
        <v>0</v>
      </c>
      <c r="BO427" s="38">
        <f t="shared" si="345"/>
        <v>0</v>
      </c>
      <c r="BP427" s="38">
        <f t="shared" si="346"/>
        <v>0</v>
      </c>
      <c r="BQ427" s="38">
        <f t="shared" si="347"/>
        <v>0</v>
      </c>
      <c r="BR427" s="38">
        <f t="shared" si="348"/>
        <v>0</v>
      </c>
      <c r="BS427" s="38">
        <f t="shared" si="349"/>
        <v>0</v>
      </c>
      <c r="BT427" s="38">
        <f t="shared" si="350"/>
        <v>0</v>
      </c>
      <c r="BU427" s="38">
        <f t="shared" si="351"/>
        <v>5</v>
      </c>
      <c r="BV427" s="40">
        <f t="shared" si="352"/>
        <v>-1</v>
      </c>
      <c r="BW427" s="40">
        <f t="shared" si="353"/>
        <v>0</v>
      </c>
      <c r="BX427" s="40">
        <f t="shared" si="354"/>
        <v>5</v>
      </c>
      <c r="BY427" s="38">
        <f t="shared" si="355"/>
        <v>9</v>
      </c>
      <c r="BZ427" s="37"/>
      <c r="CA427" s="37"/>
      <c r="CB427" s="37"/>
      <c r="CC427" s="37"/>
      <c r="CD427" s="37"/>
      <c r="CE427" s="37"/>
      <c r="CF427" s="37"/>
      <c r="CG427" s="37"/>
      <c r="CH427" s="37">
        <f t="shared" si="356"/>
        <v>0</v>
      </c>
      <c r="CI427" s="38">
        <f t="shared" si="357"/>
        <v>0</v>
      </c>
      <c r="CJ427" s="38">
        <f t="shared" si="358"/>
        <v>13.05</v>
      </c>
      <c r="CR427" s="38">
        <f t="shared" si="359"/>
        <v>-0.05322431419313833</v>
      </c>
      <c r="CS427" s="39">
        <f t="shared" si="360"/>
        <v>-10</v>
      </c>
    </row>
    <row r="428" spans="1:97" ht="12.75">
      <c r="A428" s="4" t="s">
        <v>12</v>
      </c>
      <c r="B428" s="4" t="s">
        <v>2</v>
      </c>
      <c r="C428" s="4" t="s">
        <v>332</v>
      </c>
      <c r="E428" s="4" t="s">
        <v>328</v>
      </c>
      <c r="F428" s="4"/>
      <c r="G428">
        <v>6.3</v>
      </c>
      <c r="H428">
        <v>13.5</v>
      </c>
      <c r="I428">
        <v>13.1</v>
      </c>
      <c r="J428">
        <v>8.1</v>
      </c>
      <c r="K428">
        <v>3.9</v>
      </c>
      <c r="L428">
        <v>9.9</v>
      </c>
      <c r="M428">
        <v>16.3</v>
      </c>
      <c r="N428">
        <v>12.7</v>
      </c>
      <c r="O428">
        <v>19.1</v>
      </c>
      <c r="P428">
        <v>9.7</v>
      </c>
      <c r="Q428">
        <v>15.7</v>
      </c>
      <c r="R428">
        <v>8.8</v>
      </c>
      <c r="S428">
        <v>24.2</v>
      </c>
      <c r="T428">
        <v>9.9</v>
      </c>
      <c r="U428">
        <v>12</v>
      </c>
      <c r="V428">
        <v>14.7</v>
      </c>
      <c r="W428">
        <v>10.5</v>
      </c>
      <c r="X428">
        <v>9.9</v>
      </c>
      <c r="Y428">
        <v>14.3</v>
      </c>
      <c r="Z428">
        <v>23.2</v>
      </c>
      <c r="AA428">
        <v>22.9</v>
      </c>
      <c r="AC428" s="38">
        <f t="shared" si="316"/>
        <v>0</v>
      </c>
      <c r="AD428" s="38">
        <f t="shared" si="317"/>
        <v>13.62</v>
      </c>
      <c r="AE428" s="38"/>
      <c r="AF428" s="38">
        <f t="shared" si="318"/>
        <v>0</v>
      </c>
      <c r="AG428" s="38">
        <f t="shared" si="319"/>
        <v>15</v>
      </c>
      <c r="AH428" s="38">
        <f t="shared" si="320"/>
        <v>10</v>
      </c>
      <c r="AI428" s="38">
        <f t="shared" si="321"/>
        <v>25</v>
      </c>
      <c r="AJ428" s="38"/>
      <c r="AK428" s="38">
        <f t="shared" si="322"/>
        <v>0</v>
      </c>
      <c r="AL428" s="38">
        <f t="shared" si="323"/>
        <v>1</v>
      </c>
      <c r="AM428" s="38">
        <f t="shared" si="324"/>
        <v>1</v>
      </c>
      <c r="AN428" s="38">
        <f t="shared" si="325"/>
        <v>2</v>
      </c>
      <c r="AO428" s="38"/>
      <c r="AP428" s="38">
        <f t="shared" si="326"/>
        <v>1</v>
      </c>
      <c r="AQ428" s="38">
        <f t="shared" si="327"/>
        <v>1</v>
      </c>
      <c r="AR428" s="38">
        <f t="shared" si="328"/>
        <v>0</v>
      </c>
      <c r="AS428" s="38">
        <f t="shared" si="329"/>
        <v>0</v>
      </c>
      <c r="AT428" s="38">
        <f t="shared" si="330"/>
        <v>0</v>
      </c>
      <c r="AU428" s="38"/>
      <c r="AV428" s="38">
        <f t="shared" si="331"/>
        <v>1</v>
      </c>
      <c r="AW428" s="38">
        <f t="shared" si="332"/>
        <v>1</v>
      </c>
      <c r="AX428" s="38">
        <f t="shared" si="333"/>
        <v>1</v>
      </c>
      <c r="AY428" s="38">
        <f t="shared" si="334"/>
        <v>0</v>
      </c>
      <c r="AZ428" s="38">
        <f t="shared" si="335"/>
        <v>1</v>
      </c>
      <c r="BA428" s="38">
        <f t="shared" si="336"/>
        <v>1</v>
      </c>
      <c r="BB428" s="38">
        <f t="shared" si="337"/>
        <v>1</v>
      </c>
      <c r="BC428" s="38">
        <f t="shared" si="338"/>
        <v>0</v>
      </c>
      <c r="BD428" s="38">
        <f t="shared" si="339"/>
        <v>6</v>
      </c>
      <c r="BE428" s="38"/>
      <c r="BF428" s="38"/>
      <c r="BG428" s="39">
        <f t="shared" si="340"/>
        <v>0.37533834586466164</v>
      </c>
      <c r="BH428" s="39">
        <f t="shared" si="341"/>
        <v>0.16985606276075435</v>
      </c>
      <c r="BI428" s="39">
        <f t="shared" si="342"/>
        <v>0.41213597605736185</v>
      </c>
      <c r="BJ428" s="38"/>
      <c r="BK428" s="38"/>
      <c r="BL428" s="38"/>
      <c r="BM428" s="38">
        <f t="shared" si="343"/>
        <v>0</v>
      </c>
      <c r="BN428" s="38">
        <f t="shared" si="344"/>
        <v>25</v>
      </c>
      <c r="BO428" s="38">
        <f t="shared" si="345"/>
        <v>2</v>
      </c>
      <c r="BP428" s="38">
        <f t="shared" si="346"/>
        <v>1</v>
      </c>
      <c r="BQ428" s="38">
        <f t="shared" si="347"/>
        <v>1</v>
      </c>
      <c r="BR428" s="38">
        <f t="shared" si="348"/>
        <v>0</v>
      </c>
      <c r="BS428" s="38">
        <f t="shared" si="349"/>
        <v>0</v>
      </c>
      <c r="BT428" s="38">
        <f t="shared" si="350"/>
        <v>0</v>
      </c>
      <c r="BU428" s="38">
        <f t="shared" si="351"/>
        <v>6</v>
      </c>
      <c r="BV428" s="40">
        <f t="shared" si="352"/>
        <v>-1</v>
      </c>
      <c r="BW428" s="40">
        <f t="shared" si="353"/>
        <v>0</v>
      </c>
      <c r="BX428" s="40">
        <f t="shared" si="354"/>
        <v>5</v>
      </c>
      <c r="BY428" s="38">
        <f t="shared" si="355"/>
        <v>39</v>
      </c>
      <c r="BZ428" s="37"/>
      <c r="CA428" s="37"/>
      <c r="CB428" s="37"/>
      <c r="CC428" s="37"/>
      <c r="CD428" s="37"/>
      <c r="CE428" s="37"/>
      <c r="CF428" s="37"/>
      <c r="CG428" s="37"/>
      <c r="CH428" s="37">
        <f t="shared" si="356"/>
        <v>1</v>
      </c>
      <c r="CI428" s="38">
        <f t="shared" si="357"/>
        <v>1</v>
      </c>
      <c r="CJ428" s="38">
        <f t="shared" si="358"/>
        <v>23.049999999999997</v>
      </c>
      <c r="CR428" s="38">
        <f t="shared" si="359"/>
        <v>0.2882632307214664</v>
      </c>
      <c r="CS428" s="39">
        <f t="shared" si="360"/>
        <v>-10</v>
      </c>
    </row>
    <row r="429" spans="1:97" ht="12.75">
      <c r="A429" s="4" t="s">
        <v>12</v>
      </c>
      <c r="B429" s="4" t="s">
        <v>2</v>
      </c>
      <c r="C429" s="4" t="s">
        <v>333</v>
      </c>
      <c r="E429" s="4" t="s">
        <v>328</v>
      </c>
      <c r="F429" s="4"/>
      <c r="G429">
        <v>6.3</v>
      </c>
      <c r="H429">
        <v>8.2</v>
      </c>
      <c r="I429">
        <v>6.6</v>
      </c>
      <c r="J429">
        <v>11.2</v>
      </c>
      <c r="K429">
        <v>3</v>
      </c>
      <c r="L429">
        <v>10.4</v>
      </c>
      <c r="M429">
        <v>9.4</v>
      </c>
      <c r="N429">
        <v>9.6</v>
      </c>
      <c r="O429">
        <v>9.2</v>
      </c>
      <c r="P429">
        <v>26.9</v>
      </c>
      <c r="Q429">
        <v>-1.4</v>
      </c>
      <c r="R429">
        <v>24.1</v>
      </c>
      <c r="S429">
        <v>14.8</v>
      </c>
      <c r="T429">
        <v>10.6</v>
      </c>
      <c r="U429">
        <v>17.4</v>
      </c>
      <c r="V429">
        <v>21.2</v>
      </c>
      <c r="W429">
        <v>18.5</v>
      </c>
      <c r="X429">
        <v>7.1</v>
      </c>
      <c r="Y429">
        <v>18.6</v>
      </c>
      <c r="Z429">
        <v>25.7</v>
      </c>
      <c r="AA429">
        <v>23.8</v>
      </c>
      <c r="AC429" s="38">
        <f t="shared" si="316"/>
        <v>0</v>
      </c>
      <c r="AD429" s="38">
        <f t="shared" si="317"/>
        <v>13.745</v>
      </c>
      <c r="AE429" s="38"/>
      <c r="AF429" s="38">
        <f t="shared" si="318"/>
        <v>5</v>
      </c>
      <c r="AG429" s="38">
        <f t="shared" si="319"/>
        <v>15</v>
      </c>
      <c r="AH429" s="38">
        <f t="shared" si="320"/>
        <v>15</v>
      </c>
      <c r="AI429" s="38">
        <f t="shared" si="321"/>
        <v>35</v>
      </c>
      <c r="AJ429" s="38"/>
      <c r="AK429" s="38">
        <f t="shared" si="322"/>
        <v>0</v>
      </c>
      <c r="AL429" s="38">
        <f t="shared" si="323"/>
        <v>1</v>
      </c>
      <c r="AM429" s="38">
        <f t="shared" si="324"/>
        <v>1</v>
      </c>
      <c r="AN429" s="38">
        <f t="shared" si="325"/>
        <v>2</v>
      </c>
      <c r="AO429" s="38"/>
      <c r="AP429" s="38">
        <f t="shared" si="326"/>
        <v>1</v>
      </c>
      <c r="AQ429" s="38">
        <f t="shared" si="327"/>
        <v>1</v>
      </c>
      <c r="AR429" s="38">
        <f t="shared" si="328"/>
        <v>0</v>
      </c>
      <c r="AS429" s="38">
        <f t="shared" si="329"/>
        <v>0</v>
      </c>
      <c r="AT429" s="38">
        <f t="shared" si="330"/>
        <v>0</v>
      </c>
      <c r="AU429" s="38"/>
      <c r="AV429" s="38">
        <f t="shared" si="331"/>
        <v>1</v>
      </c>
      <c r="AW429" s="38">
        <f t="shared" si="332"/>
        <v>1</v>
      </c>
      <c r="AX429" s="38">
        <f t="shared" si="333"/>
        <v>1</v>
      </c>
      <c r="AY429" s="38">
        <f t="shared" si="334"/>
        <v>1</v>
      </c>
      <c r="AZ429" s="38">
        <f t="shared" si="335"/>
        <v>1</v>
      </c>
      <c r="BA429" s="38">
        <f t="shared" si="336"/>
        <v>1</v>
      </c>
      <c r="BB429" s="38">
        <f t="shared" si="337"/>
        <v>1</v>
      </c>
      <c r="BC429" s="38">
        <f t="shared" si="338"/>
        <v>0</v>
      </c>
      <c r="BD429" s="38">
        <f t="shared" si="339"/>
        <v>7</v>
      </c>
      <c r="BE429" s="38"/>
      <c r="BF429" s="38"/>
      <c r="BG429" s="39">
        <f t="shared" si="340"/>
        <v>0.7755639097744361</v>
      </c>
      <c r="BH429" s="39">
        <f t="shared" si="341"/>
        <v>0.334560554827694</v>
      </c>
      <c r="BI429" s="39">
        <f t="shared" si="342"/>
        <v>0.5784120977535774</v>
      </c>
      <c r="BJ429" s="38"/>
      <c r="BK429" s="38"/>
      <c r="BL429" s="38"/>
      <c r="BM429" s="38">
        <f t="shared" si="343"/>
        <v>0</v>
      </c>
      <c r="BN429" s="38">
        <f t="shared" si="344"/>
        <v>35</v>
      </c>
      <c r="BO429" s="38">
        <f t="shared" si="345"/>
        <v>2</v>
      </c>
      <c r="BP429" s="38">
        <f t="shared" si="346"/>
        <v>1</v>
      </c>
      <c r="BQ429" s="38">
        <f t="shared" si="347"/>
        <v>1</v>
      </c>
      <c r="BR429" s="38">
        <f t="shared" si="348"/>
        <v>0</v>
      </c>
      <c r="BS429" s="38">
        <f t="shared" si="349"/>
        <v>0</v>
      </c>
      <c r="BT429" s="38">
        <f t="shared" si="350"/>
        <v>0</v>
      </c>
      <c r="BU429" s="38">
        <f t="shared" si="351"/>
        <v>7</v>
      </c>
      <c r="BV429" s="40">
        <f t="shared" si="352"/>
        <v>5</v>
      </c>
      <c r="BW429" s="40">
        <f t="shared" si="353"/>
        <v>5</v>
      </c>
      <c r="BX429" s="40">
        <f t="shared" si="354"/>
        <v>10</v>
      </c>
      <c r="BY429" s="38">
        <f t="shared" si="355"/>
        <v>66</v>
      </c>
      <c r="BZ429" s="37"/>
      <c r="CA429" s="37"/>
      <c r="CB429" s="37"/>
      <c r="CC429" s="37" t="s">
        <v>620</v>
      </c>
      <c r="CD429" s="37" t="s">
        <v>620</v>
      </c>
      <c r="CE429" s="37"/>
      <c r="CF429" s="37"/>
      <c r="CG429" s="37"/>
      <c r="CH429" s="37">
        <f t="shared" si="356"/>
        <v>1</v>
      </c>
      <c r="CI429" s="38">
        <f t="shared" si="357"/>
        <v>1</v>
      </c>
      <c r="CJ429" s="38">
        <f t="shared" si="358"/>
        <v>24.75</v>
      </c>
      <c r="CR429" s="38">
        <f t="shared" si="359"/>
        <v>0.46011016478400346</v>
      </c>
      <c r="CS429" s="39">
        <f t="shared" si="360"/>
        <v>-10</v>
      </c>
    </row>
    <row r="430" spans="1:97" ht="12.75">
      <c r="A430" s="4" t="s">
        <v>107</v>
      </c>
      <c r="B430" s="4" t="s">
        <v>2</v>
      </c>
      <c r="C430" s="4" t="s">
        <v>568</v>
      </c>
      <c r="E430" s="4" t="s">
        <v>328</v>
      </c>
      <c r="F430" s="4"/>
      <c r="G430">
        <v>6.3</v>
      </c>
      <c r="H430">
        <v>7.2</v>
      </c>
      <c r="I430">
        <v>10.4</v>
      </c>
      <c r="J430">
        <v>9.6</v>
      </c>
      <c r="K430">
        <v>17.7</v>
      </c>
      <c r="L430">
        <v>17.6</v>
      </c>
      <c r="M430">
        <v>8.8</v>
      </c>
      <c r="N430">
        <v>11.8</v>
      </c>
      <c r="O430">
        <v>13.3</v>
      </c>
      <c r="P430">
        <v>15.1</v>
      </c>
      <c r="Q430">
        <v>11</v>
      </c>
      <c r="R430">
        <v>16.8</v>
      </c>
      <c r="S430">
        <v>14.9</v>
      </c>
      <c r="T430">
        <v>11.7</v>
      </c>
      <c r="U430">
        <v>9.4</v>
      </c>
      <c r="V430">
        <v>9.1</v>
      </c>
      <c r="W430">
        <v>7.9</v>
      </c>
      <c r="X430">
        <v>21.8</v>
      </c>
      <c r="Y430">
        <v>20.8</v>
      </c>
      <c r="Z430">
        <v>12.8</v>
      </c>
      <c r="AA430">
        <v>17.7</v>
      </c>
      <c r="AC430" s="38">
        <f t="shared" si="316"/>
        <v>0</v>
      </c>
      <c r="AD430" s="38">
        <f t="shared" si="317"/>
        <v>13.270000000000001</v>
      </c>
      <c r="AE430" s="38"/>
      <c r="AF430" s="38">
        <f t="shared" si="318"/>
        <v>10</v>
      </c>
      <c r="AG430" s="38">
        <f t="shared" si="319"/>
        <v>0</v>
      </c>
      <c r="AH430" s="38">
        <f t="shared" si="320"/>
        <v>5</v>
      </c>
      <c r="AI430" s="38">
        <f t="shared" si="321"/>
        <v>15</v>
      </c>
      <c r="AJ430" s="38"/>
      <c r="AK430" s="38">
        <f t="shared" si="322"/>
        <v>1</v>
      </c>
      <c r="AL430" s="38">
        <f t="shared" si="323"/>
        <v>0</v>
      </c>
      <c r="AM430" s="38">
        <f t="shared" si="324"/>
        <v>0</v>
      </c>
      <c r="AN430" s="38">
        <f t="shared" si="325"/>
        <v>1</v>
      </c>
      <c r="AO430" s="38"/>
      <c r="AP430" s="38">
        <f t="shared" si="326"/>
        <v>0</v>
      </c>
      <c r="AQ430" s="38">
        <f t="shared" si="327"/>
        <v>0</v>
      </c>
      <c r="AR430" s="38">
        <f t="shared" si="328"/>
        <v>0</v>
      </c>
      <c r="AS430" s="38">
        <f t="shared" si="329"/>
        <v>0</v>
      </c>
      <c r="AT430" s="38">
        <f t="shared" si="330"/>
        <v>0</v>
      </c>
      <c r="AU430" s="38"/>
      <c r="AV430" s="38">
        <f t="shared" si="331"/>
        <v>1</v>
      </c>
      <c r="AW430" s="38">
        <f t="shared" si="332"/>
        <v>0</v>
      </c>
      <c r="AX430" s="38">
        <f t="shared" si="333"/>
        <v>1</v>
      </c>
      <c r="AY430" s="38">
        <f t="shared" si="334"/>
        <v>0</v>
      </c>
      <c r="AZ430" s="38">
        <f t="shared" si="335"/>
        <v>1</v>
      </c>
      <c r="BA430" s="38">
        <f t="shared" si="336"/>
        <v>1</v>
      </c>
      <c r="BB430" s="38">
        <f t="shared" si="337"/>
        <v>0</v>
      </c>
      <c r="BC430" s="38">
        <f t="shared" si="338"/>
        <v>0</v>
      </c>
      <c r="BD430" s="38">
        <f t="shared" si="339"/>
        <v>4</v>
      </c>
      <c r="BE430" s="38"/>
      <c r="BF430" s="38"/>
      <c r="BG430" s="39">
        <f t="shared" si="340"/>
        <v>0.25413533834586466</v>
      </c>
      <c r="BH430" s="39">
        <f t="shared" si="341"/>
        <v>0.12075755121562361</v>
      </c>
      <c r="BI430" s="39">
        <f t="shared" si="342"/>
        <v>0.3475018722476522</v>
      </c>
      <c r="BJ430" s="38"/>
      <c r="BK430" s="38"/>
      <c r="BL430" s="38"/>
      <c r="BM430" s="38">
        <f t="shared" si="343"/>
        <v>0</v>
      </c>
      <c r="BN430" s="38">
        <f t="shared" si="344"/>
        <v>15</v>
      </c>
      <c r="BO430" s="38">
        <f t="shared" si="345"/>
        <v>1</v>
      </c>
      <c r="BP430" s="38">
        <f t="shared" si="346"/>
        <v>0</v>
      </c>
      <c r="BQ430" s="38">
        <f t="shared" si="347"/>
        <v>0</v>
      </c>
      <c r="BR430" s="38">
        <f t="shared" si="348"/>
        <v>0</v>
      </c>
      <c r="BS430" s="38">
        <f t="shared" si="349"/>
        <v>0</v>
      </c>
      <c r="BT430" s="38">
        <f t="shared" si="350"/>
        <v>0</v>
      </c>
      <c r="BU430" s="38">
        <f t="shared" si="351"/>
        <v>4</v>
      </c>
      <c r="BV430" s="40">
        <f t="shared" si="352"/>
        <v>-1</v>
      </c>
      <c r="BW430" s="40">
        <f t="shared" si="353"/>
        <v>0</v>
      </c>
      <c r="BX430" s="40">
        <f t="shared" si="354"/>
        <v>5</v>
      </c>
      <c r="BY430" s="38">
        <f t="shared" si="355"/>
        <v>24</v>
      </c>
      <c r="BZ430" s="37"/>
      <c r="CA430" s="37"/>
      <c r="CB430" s="37"/>
      <c r="CC430" s="37"/>
      <c r="CD430" s="37"/>
      <c r="CE430" s="37"/>
      <c r="CF430" s="37"/>
      <c r="CG430" s="37"/>
      <c r="CH430" s="37">
        <f t="shared" si="356"/>
        <v>0</v>
      </c>
      <c r="CI430" s="38">
        <f t="shared" si="357"/>
        <v>0</v>
      </c>
      <c r="CJ430" s="38">
        <f t="shared" si="358"/>
        <v>15.25</v>
      </c>
      <c r="CR430" s="38">
        <f t="shared" si="359"/>
        <v>0.23570240941600337</v>
      </c>
      <c r="CS430" s="39">
        <f t="shared" si="360"/>
        <v>-10</v>
      </c>
    </row>
    <row r="431" spans="1:97" ht="12.75">
      <c r="A431" s="4" t="s">
        <v>107</v>
      </c>
      <c r="B431" s="4" t="s">
        <v>2</v>
      </c>
      <c r="C431" s="4" t="s">
        <v>334</v>
      </c>
      <c r="E431" s="4" t="s">
        <v>328</v>
      </c>
      <c r="F431" s="4" t="s">
        <v>335</v>
      </c>
      <c r="G431">
        <v>6.3</v>
      </c>
      <c r="H431">
        <v>19.5</v>
      </c>
      <c r="I431">
        <v>12</v>
      </c>
      <c r="J431">
        <v>7.3</v>
      </c>
      <c r="K431">
        <v>14.9</v>
      </c>
      <c r="L431">
        <v>11.8</v>
      </c>
      <c r="M431">
        <v>17.9</v>
      </c>
      <c r="N431">
        <v>2.9</v>
      </c>
      <c r="O431">
        <v>19.7</v>
      </c>
      <c r="P431">
        <v>8.1</v>
      </c>
      <c r="Q431">
        <v>11.6</v>
      </c>
      <c r="R431">
        <v>3.7</v>
      </c>
      <c r="S431">
        <v>11.6</v>
      </c>
      <c r="T431">
        <v>17</v>
      </c>
      <c r="U431">
        <v>14.3</v>
      </c>
      <c r="V431">
        <v>16.9</v>
      </c>
      <c r="W431">
        <v>13.4</v>
      </c>
      <c r="X431">
        <v>18.4</v>
      </c>
      <c r="Y431">
        <v>10</v>
      </c>
      <c r="Z431">
        <v>13.9</v>
      </c>
      <c r="AA431">
        <v>19.3</v>
      </c>
      <c r="AC431" s="38">
        <f t="shared" si="316"/>
        <v>0</v>
      </c>
      <c r="AD431" s="38">
        <f t="shared" si="317"/>
        <v>13.210000000000003</v>
      </c>
      <c r="AE431" s="38"/>
      <c r="AF431" s="38">
        <f t="shared" si="318"/>
        <v>0</v>
      </c>
      <c r="AG431" s="38">
        <f t="shared" si="319"/>
        <v>0</v>
      </c>
      <c r="AH431" s="38">
        <f t="shared" si="320"/>
        <v>5</v>
      </c>
      <c r="AI431" s="38">
        <f t="shared" si="321"/>
        <v>5</v>
      </c>
      <c r="AJ431" s="38"/>
      <c r="AK431" s="38">
        <f t="shared" si="322"/>
        <v>0</v>
      </c>
      <c r="AL431" s="38">
        <f t="shared" si="323"/>
        <v>0</v>
      </c>
      <c r="AM431" s="38">
        <f t="shared" si="324"/>
        <v>0</v>
      </c>
      <c r="AN431" s="38">
        <f t="shared" si="325"/>
        <v>0</v>
      </c>
      <c r="AO431" s="38"/>
      <c r="AP431" s="38">
        <f t="shared" si="326"/>
        <v>1</v>
      </c>
      <c r="AQ431" s="38">
        <f t="shared" si="327"/>
        <v>0</v>
      </c>
      <c r="AR431" s="38">
        <f t="shared" si="328"/>
        <v>0</v>
      </c>
      <c r="AS431" s="38">
        <f t="shared" si="329"/>
        <v>0</v>
      </c>
      <c r="AT431" s="38">
        <f t="shared" si="330"/>
        <v>0</v>
      </c>
      <c r="AU431" s="38"/>
      <c r="AV431" s="38">
        <f t="shared" si="331"/>
        <v>0</v>
      </c>
      <c r="AW431" s="38">
        <f t="shared" si="332"/>
        <v>0</v>
      </c>
      <c r="AX431" s="38">
        <f t="shared" si="333"/>
        <v>1</v>
      </c>
      <c r="AY431" s="38">
        <f t="shared" si="334"/>
        <v>1</v>
      </c>
      <c r="AZ431" s="38">
        <f t="shared" si="335"/>
        <v>0</v>
      </c>
      <c r="BA431" s="38">
        <f t="shared" si="336"/>
        <v>1</v>
      </c>
      <c r="BB431" s="38">
        <f t="shared" si="337"/>
        <v>1</v>
      </c>
      <c r="BC431" s="38">
        <f t="shared" si="338"/>
        <v>0</v>
      </c>
      <c r="BD431" s="38">
        <f t="shared" si="339"/>
        <v>4</v>
      </c>
      <c r="BE431" s="38"/>
      <c r="BF431" s="38"/>
      <c r="BG431" s="39">
        <f t="shared" si="340"/>
        <v>0.1443609022556391</v>
      </c>
      <c r="BH431" s="39">
        <f t="shared" si="341"/>
        <v>0.02905632491024651</v>
      </c>
      <c r="BI431" s="39">
        <f t="shared" si="342"/>
        <v>0.17045915906822523</v>
      </c>
      <c r="BJ431" s="38"/>
      <c r="BK431" s="38"/>
      <c r="BL431" s="38"/>
      <c r="BM431" s="38">
        <f t="shared" si="343"/>
        <v>0</v>
      </c>
      <c r="BN431" s="38">
        <f t="shared" si="344"/>
        <v>5</v>
      </c>
      <c r="BO431" s="38">
        <f t="shared" si="345"/>
        <v>0</v>
      </c>
      <c r="BP431" s="38">
        <f t="shared" si="346"/>
        <v>1</v>
      </c>
      <c r="BQ431" s="38">
        <f t="shared" si="347"/>
        <v>0</v>
      </c>
      <c r="BR431" s="38">
        <f t="shared" si="348"/>
        <v>0</v>
      </c>
      <c r="BS431" s="38">
        <f t="shared" si="349"/>
        <v>0</v>
      </c>
      <c r="BT431" s="38">
        <f t="shared" si="350"/>
        <v>0</v>
      </c>
      <c r="BU431" s="38">
        <f t="shared" si="351"/>
        <v>4</v>
      </c>
      <c r="BV431" s="40">
        <f t="shared" si="352"/>
        <v>-1</v>
      </c>
      <c r="BW431" s="40">
        <f t="shared" si="353"/>
        <v>0</v>
      </c>
      <c r="BX431" s="40">
        <f t="shared" si="354"/>
        <v>0</v>
      </c>
      <c r="BY431" s="38">
        <f t="shared" si="355"/>
        <v>9</v>
      </c>
      <c r="BZ431" s="37"/>
      <c r="CA431" s="37"/>
      <c r="CB431" s="37"/>
      <c r="CC431" s="37"/>
      <c r="CD431" s="37"/>
      <c r="CE431" s="37"/>
      <c r="CF431" s="37"/>
      <c r="CG431" s="37"/>
      <c r="CH431" s="37">
        <f t="shared" si="356"/>
        <v>1</v>
      </c>
      <c r="CI431" s="38">
        <f t="shared" si="357"/>
        <v>0</v>
      </c>
      <c r="CJ431" s="38">
        <f t="shared" si="358"/>
        <v>16.6</v>
      </c>
      <c r="CR431" s="38">
        <f t="shared" si="359"/>
        <v>0.3094552311347897</v>
      </c>
      <c r="CS431" s="39">
        <f t="shared" si="360"/>
        <v>-10</v>
      </c>
    </row>
    <row r="432" spans="1:97" ht="12.75">
      <c r="A432" s="4" t="s">
        <v>107</v>
      </c>
      <c r="B432" s="4" t="s">
        <v>2</v>
      </c>
      <c r="C432" s="4" t="s">
        <v>336</v>
      </c>
      <c r="E432" s="4" t="s">
        <v>328</v>
      </c>
      <c r="F432" s="4" t="s">
        <v>337</v>
      </c>
      <c r="G432">
        <v>6.3</v>
      </c>
      <c r="H432">
        <v>20</v>
      </c>
      <c r="I432">
        <v>8.2</v>
      </c>
      <c r="J432">
        <v>12.4</v>
      </c>
      <c r="K432">
        <v>12.8</v>
      </c>
      <c r="L432">
        <v>14</v>
      </c>
      <c r="M432">
        <v>6.1</v>
      </c>
      <c r="N432">
        <v>13.1</v>
      </c>
      <c r="O432">
        <v>14.4</v>
      </c>
      <c r="P432">
        <v>17.3</v>
      </c>
      <c r="Q432">
        <v>18.3</v>
      </c>
      <c r="R432">
        <v>1.5</v>
      </c>
      <c r="S432">
        <v>10.8</v>
      </c>
      <c r="T432">
        <v>9.1</v>
      </c>
      <c r="U432">
        <v>5.1</v>
      </c>
      <c r="V432">
        <v>17.3</v>
      </c>
      <c r="W432">
        <v>16.7</v>
      </c>
      <c r="X432">
        <v>15.4</v>
      </c>
      <c r="Y432">
        <v>27.8</v>
      </c>
      <c r="Z432">
        <v>8.8</v>
      </c>
      <c r="AA432">
        <v>18.4</v>
      </c>
      <c r="AC432" s="38">
        <f t="shared" si="316"/>
        <v>0</v>
      </c>
      <c r="AD432" s="38">
        <f t="shared" si="317"/>
        <v>13.375</v>
      </c>
      <c r="AE432" s="38"/>
      <c r="AF432" s="38">
        <f t="shared" si="318"/>
        <v>15</v>
      </c>
      <c r="AG432" s="38">
        <f t="shared" si="319"/>
        <v>0</v>
      </c>
      <c r="AH432" s="38">
        <f t="shared" si="320"/>
        <v>5</v>
      </c>
      <c r="AI432" s="38">
        <f t="shared" si="321"/>
        <v>20</v>
      </c>
      <c r="AJ432" s="38"/>
      <c r="AK432" s="38">
        <f t="shared" si="322"/>
        <v>2.5</v>
      </c>
      <c r="AL432" s="38">
        <f t="shared" si="323"/>
        <v>0</v>
      </c>
      <c r="AM432" s="38">
        <f t="shared" si="324"/>
        <v>0</v>
      </c>
      <c r="AN432" s="38">
        <f t="shared" si="325"/>
        <v>2.5</v>
      </c>
      <c r="AO432" s="38"/>
      <c r="AP432" s="38">
        <f t="shared" si="326"/>
        <v>1</v>
      </c>
      <c r="AQ432" s="38">
        <f t="shared" si="327"/>
        <v>0</v>
      </c>
      <c r="AR432" s="38">
        <f t="shared" si="328"/>
        <v>0</v>
      </c>
      <c r="AS432" s="38">
        <f t="shared" si="329"/>
        <v>0</v>
      </c>
      <c r="AT432" s="38">
        <f t="shared" si="330"/>
        <v>0</v>
      </c>
      <c r="AU432" s="38"/>
      <c r="AV432" s="38">
        <f t="shared" si="331"/>
        <v>0</v>
      </c>
      <c r="AW432" s="38">
        <f t="shared" si="332"/>
        <v>1</v>
      </c>
      <c r="AX432" s="38">
        <f t="shared" si="333"/>
        <v>0</v>
      </c>
      <c r="AY432" s="38">
        <f t="shared" si="334"/>
        <v>1</v>
      </c>
      <c r="AZ432" s="38">
        <f t="shared" si="335"/>
        <v>1</v>
      </c>
      <c r="BA432" s="38">
        <f t="shared" si="336"/>
        <v>0</v>
      </c>
      <c r="BB432" s="38">
        <f t="shared" si="337"/>
        <v>0</v>
      </c>
      <c r="BC432" s="38">
        <f t="shared" si="338"/>
        <v>0</v>
      </c>
      <c r="BD432" s="38">
        <f t="shared" si="339"/>
        <v>3</v>
      </c>
      <c r="BE432" s="38"/>
      <c r="BF432" s="38"/>
      <c r="BG432" s="39">
        <f t="shared" si="340"/>
        <v>0.1927067669172932</v>
      </c>
      <c r="BH432" s="39">
        <f t="shared" si="341"/>
        <v>0.036037039273069844</v>
      </c>
      <c r="BI432" s="39">
        <f t="shared" si="342"/>
        <v>0.18983424157161385</v>
      </c>
      <c r="BJ432" s="38"/>
      <c r="BK432" s="38"/>
      <c r="BL432" s="38"/>
      <c r="BM432" s="38">
        <f t="shared" si="343"/>
        <v>0</v>
      </c>
      <c r="BN432" s="38">
        <f t="shared" si="344"/>
        <v>20</v>
      </c>
      <c r="BO432" s="38">
        <f t="shared" si="345"/>
        <v>2.5</v>
      </c>
      <c r="BP432" s="38">
        <f t="shared" si="346"/>
        <v>1</v>
      </c>
      <c r="BQ432" s="38">
        <f t="shared" si="347"/>
        <v>0</v>
      </c>
      <c r="BR432" s="38">
        <f t="shared" si="348"/>
        <v>0</v>
      </c>
      <c r="BS432" s="38">
        <f t="shared" si="349"/>
        <v>0</v>
      </c>
      <c r="BT432" s="38">
        <f t="shared" si="350"/>
        <v>0</v>
      </c>
      <c r="BU432" s="38">
        <f t="shared" si="351"/>
        <v>3</v>
      </c>
      <c r="BV432" s="40">
        <f t="shared" si="352"/>
        <v>-1</v>
      </c>
      <c r="BW432" s="40">
        <f t="shared" si="353"/>
        <v>0</v>
      </c>
      <c r="BX432" s="40">
        <f t="shared" si="354"/>
        <v>0</v>
      </c>
      <c r="BY432" s="38">
        <f t="shared" si="355"/>
        <v>25.5</v>
      </c>
      <c r="BZ432" s="37"/>
      <c r="CA432" s="37"/>
      <c r="CB432" s="37"/>
      <c r="CC432" s="37"/>
      <c r="CD432" s="37"/>
      <c r="CE432" s="37"/>
      <c r="CF432" s="37"/>
      <c r="CG432" s="37"/>
      <c r="CH432" s="37">
        <f t="shared" si="356"/>
        <v>0</v>
      </c>
      <c r="CI432" s="38">
        <f t="shared" si="357"/>
        <v>0</v>
      </c>
      <c r="CJ432" s="38">
        <f t="shared" si="358"/>
        <v>13.6</v>
      </c>
      <c r="CR432" s="38">
        <f t="shared" si="359"/>
        <v>0.297491849545415</v>
      </c>
      <c r="CS432" s="39">
        <f t="shared" si="360"/>
        <v>-10</v>
      </c>
    </row>
    <row r="433" spans="1:97" ht="12.75">
      <c r="A433" s="4" t="s">
        <v>107</v>
      </c>
      <c r="B433" s="4" t="s">
        <v>2</v>
      </c>
      <c r="C433" s="4" t="s">
        <v>338</v>
      </c>
      <c r="E433" s="4" t="s">
        <v>328</v>
      </c>
      <c r="F433" s="4" t="s">
        <v>339</v>
      </c>
      <c r="G433">
        <v>6.3</v>
      </c>
      <c r="H433">
        <v>12.5</v>
      </c>
      <c r="I433">
        <v>12.8</v>
      </c>
      <c r="J433">
        <v>14.4</v>
      </c>
      <c r="K433">
        <v>12.5</v>
      </c>
      <c r="L433">
        <v>15.9</v>
      </c>
      <c r="M433">
        <v>11.8</v>
      </c>
      <c r="N433">
        <v>12.8</v>
      </c>
      <c r="O433">
        <v>14.3</v>
      </c>
      <c r="P433">
        <v>15.1</v>
      </c>
      <c r="Q433">
        <v>17</v>
      </c>
      <c r="R433">
        <v>10.5</v>
      </c>
      <c r="S433">
        <v>12.6</v>
      </c>
      <c r="T433">
        <v>14.6</v>
      </c>
      <c r="U433">
        <v>7.4</v>
      </c>
      <c r="V433">
        <v>11.4</v>
      </c>
      <c r="W433">
        <v>23.4</v>
      </c>
      <c r="X433">
        <v>15.4</v>
      </c>
      <c r="Y433">
        <v>14.2</v>
      </c>
      <c r="Z433">
        <v>14.8</v>
      </c>
      <c r="AA433">
        <v>12.1</v>
      </c>
      <c r="AC433" s="38">
        <f t="shared" si="316"/>
        <v>0</v>
      </c>
      <c r="AD433" s="38">
        <f t="shared" si="317"/>
        <v>13.775</v>
      </c>
      <c r="AE433" s="38"/>
      <c r="AF433" s="38">
        <f t="shared" si="318"/>
        <v>0</v>
      </c>
      <c r="AG433" s="38">
        <f t="shared" si="319"/>
        <v>0</v>
      </c>
      <c r="AH433" s="38">
        <f t="shared" si="320"/>
        <v>0</v>
      </c>
      <c r="AI433" s="38">
        <f t="shared" si="321"/>
        <v>0</v>
      </c>
      <c r="AJ433" s="38"/>
      <c r="AK433" s="38">
        <f t="shared" si="322"/>
        <v>0</v>
      </c>
      <c r="AL433" s="38">
        <f t="shared" si="323"/>
        <v>0</v>
      </c>
      <c r="AM433" s="38">
        <f t="shared" si="324"/>
        <v>0</v>
      </c>
      <c r="AN433" s="38">
        <f t="shared" si="325"/>
        <v>0</v>
      </c>
      <c r="AO433" s="38"/>
      <c r="AP433" s="38">
        <f t="shared" si="326"/>
        <v>0</v>
      </c>
      <c r="AQ433" s="38">
        <f t="shared" si="327"/>
        <v>0</v>
      </c>
      <c r="AR433" s="38">
        <f t="shared" si="328"/>
        <v>0</v>
      </c>
      <c r="AS433" s="38">
        <f t="shared" si="329"/>
        <v>0</v>
      </c>
      <c r="AT433" s="38">
        <f t="shared" si="330"/>
        <v>0</v>
      </c>
      <c r="AU433" s="38"/>
      <c r="AV433" s="38">
        <f t="shared" si="331"/>
        <v>1</v>
      </c>
      <c r="AW433" s="38">
        <f t="shared" si="332"/>
        <v>1</v>
      </c>
      <c r="AX433" s="38">
        <f t="shared" si="333"/>
        <v>0</v>
      </c>
      <c r="AY433" s="38">
        <f t="shared" si="334"/>
        <v>1</v>
      </c>
      <c r="AZ433" s="38">
        <f t="shared" si="335"/>
        <v>1</v>
      </c>
      <c r="BA433" s="38">
        <f t="shared" si="336"/>
        <v>0</v>
      </c>
      <c r="BB433" s="38">
        <f t="shared" si="337"/>
        <v>0</v>
      </c>
      <c r="BC433" s="38">
        <f t="shared" si="338"/>
        <v>0</v>
      </c>
      <c r="BD433" s="38">
        <f t="shared" si="339"/>
        <v>4</v>
      </c>
      <c r="BE433" s="38"/>
      <c r="BF433" s="38"/>
      <c r="BG433" s="39">
        <f t="shared" si="340"/>
        <v>0.06744360902255636</v>
      </c>
      <c r="BH433" s="39">
        <f t="shared" si="341"/>
        <v>0.016370206679177126</v>
      </c>
      <c r="BI433" s="39">
        <f t="shared" si="342"/>
        <v>0.12794610849563626</v>
      </c>
      <c r="BJ433" s="38"/>
      <c r="BK433" s="38"/>
      <c r="BL433" s="38"/>
      <c r="BM433" s="38">
        <f t="shared" si="343"/>
        <v>0</v>
      </c>
      <c r="BN433" s="38">
        <f t="shared" si="344"/>
        <v>0</v>
      </c>
      <c r="BO433" s="38">
        <f t="shared" si="345"/>
        <v>0</v>
      </c>
      <c r="BP433" s="38">
        <f t="shared" si="346"/>
        <v>0</v>
      </c>
      <c r="BQ433" s="38">
        <f t="shared" si="347"/>
        <v>0</v>
      </c>
      <c r="BR433" s="38">
        <f t="shared" si="348"/>
        <v>0</v>
      </c>
      <c r="BS433" s="38">
        <f t="shared" si="349"/>
        <v>0</v>
      </c>
      <c r="BT433" s="38">
        <f t="shared" si="350"/>
        <v>0</v>
      </c>
      <c r="BU433" s="38">
        <f t="shared" si="351"/>
        <v>4</v>
      </c>
      <c r="BV433" s="40">
        <f t="shared" si="352"/>
        <v>-1</v>
      </c>
      <c r="BW433" s="40">
        <f t="shared" si="353"/>
        <v>0</v>
      </c>
      <c r="BX433" s="40">
        <f t="shared" si="354"/>
        <v>0</v>
      </c>
      <c r="BY433" s="38">
        <f t="shared" si="355"/>
        <v>3</v>
      </c>
      <c r="BZ433" s="37"/>
      <c r="CA433" s="37"/>
      <c r="CB433" s="37"/>
      <c r="CC433" s="37"/>
      <c r="CD433" s="37"/>
      <c r="CE433" s="37"/>
      <c r="CF433" s="37"/>
      <c r="CG433" s="37"/>
      <c r="CH433" s="37">
        <f t="shared" si="356"/>
        <v>0</v>
      </c>
      <c r="CI433" s="38">
        <f t="shared" si="357"/>
        <v>0</v>
      </c>
      <c r="CJ433" s="38">
        <f t="shared" si="358"/>
        <v>13.45</v>
      </c>
      <c r="CR433" s="38">
        <f t="shared" si="359"/>
        <v>0.06089366296337924</v>
      </c>
      <c r="CS433" s="39">
        <f t="shared" si="360"/>
        <v>-10</v>
      </c>
    </row>
    <row r="434" spans="1:97" ht="12.75">
      <c r="A434" s="4" t="s">
        <v>107</v>
      </c>
      <c r="B434" s="4" t="s">
        <v>2</v>
      </c>
      <c r="C434" s="4" t="s">
        <v>340</v>
      </c>
      <c r="E434" s="4" t="s">
        <v>328</v>
      </c>
      <c r="F434" s="4" t="s">
        <v>341</v>
      </c>
      <c r="G434">
        <v>6.3</v>
      </c>
      <c r="H434">
        <v>22</v>
      </c>
      <c r="I434">
        <v>11</v>
      </c>
      <c r="J434">
        <v>15.8</v>
      </c>
      <c r="K434">
        <v>6.2</v>
      </c>
      <c r="L434">
        <v>10.1</v>
      </c>
      <c r="M434">
        <v>9.9</v>
      </c>
      <c r="N434">
        <v>10.5</v>
      </c>
      <c r="O434">
        <v>14.5</v>
      </c>
      <c r="P434">
        <v>12.4</v>
      </c>
      <c r="Q434">
        <v>12.9</v>
      </c>
      <c r="R434">
        <v>11.5</v>
      </c>
      <c r="S434">
        <v>8</v>
      </c>
      <c r="T434">
        <v>14</v>
      </c>
      <c r="U434">
        <v>14.1</v>
      </c>
      <c r="V434">
        <v>17.9</v>
      </c>
      <c r="W434">
        <v>16.9</v>
      </c>
      <c r="X434">
        <v>6.9</v>
      </c>
      <c r="Y434">
        <v>17.1</v>
      </c>
      <c r="Z434">
        <v>12</v>
      </c>
      <c r="AA434">
        <v>21.8</v>
      </c>
      <c r="AC434" s="38">
        <f t="shared" si="316"/>
        <v>0</v>
      </c>
      <c r="AD434" s="38">
        <f t="shared" si="317"/>
        <v>13.275</v>
      </c>
      <c r="AE434" s="38"/>
      <c r="AF434" s="38">
        <f t="shared" si="318"/>
        <v>0</v>
      </c>
      <c r="AG434" s="38">
        <f t="shared" si="319"/>
        <v>0</v>
      </c>
      <c r="AH434" s="38">
        <f t="shared" si="320"/>
        <v>10</v>
      </c>
      <c r="AI434" s="38">
        <f t="shared" si="321"/>
        <v>10</v>
      </c>
      <c r="AJ434" s="38"/>
      <c r="AK434" s="38">
        <f t="shared" si="322"/>
        <v>0</v>
      </c>
      <c r="AL434" s="38">
        <f t="shared" si="323"/>
        <v>0</v>
      </c>
      <c r="AM434" s="38">
        <f t="shared" si="324"/>
        <v>1</v>
      </c>
      <c r="AN434" s="38">
        <f t="shared" si="325"/>
        <v>1</v>
      </c>
      <c r="AO434" s="38"/>
      <c r="AP434" s="38">
        <f t="shared" si="326"/>
        <v>1</v>
      </c>
      <c r="AQ434" s="38">
        <f t="shared" si="327"/>
        <v>0</v>
      </c>
      <c r="AR434" s="38">
        <f t="shared" si="328"/>
        <v>0</v>
      </c>
      <c r="AS434" s="38">
        <f t="shared" si="329"/>
        <v>0</v>
      </c>
      <c r="AT434" s="38">
        <f t="shared" si="330"/>
        <v>0</v>
      </c>
      <c r="AU434" s="38"/>
      <c r="AV434" s="38">
        <f t="shared" si="331"/>
        <v>0</v>
      </c>
      <c r="AW434" s="38">
        <f t="shared" si="332"/>
        <v>1</v>
      </c>
      <c r="AX434" s="38">
        <f t="shared" si="333"/>
        <v>0</v>
      </c>
      <c r="AY434" s="38">
        <f t="shared" si="334"/>
        <v>1</v>
      </c>
      <c r="AZ434" s="38">
        <f t="shared" si="335"/>
        <v>0</v>
      </c>
      <c r="BA434" s="38">
        <f t="shared" si="336"/>
        <v>1</v>
      </c>
      <c r="BB434" s="38">
        <f t="shared" si="337"/>
        <v>1</v>
      </c>
      <c r="BC434" s="38">
        <f t="shared" si="338"/>
        <v>0</v>
      </c>
      <c r="BD434" s="38">
        <f t="shared" si="339"/>
        <v>4</v>
      </c>
      <c r="BE434" s="38"/>
      <c r="BF434" s="38"/>
      <c r="BG434" s="39">
        <f t="shared" si="340"/>
        <v>0.14789473684210525</v>
      </c>
      <c r="BH434" s="39">
        <f t="shared" si="341"/>
        <v>0.039785412560045</v>
      </c>
      <c r="BI434" s="39">
        <f t="shared" si="342"/>
        <v>0.19946280996728438</v>
      </c>
      <c r="BJ434" s="38"/>
      <c r="BK434" s="38"/>
      <c r="BL434" s="38"/>
      <c r="BM434" s="38">
        <f t="shared" si="343"/>
        <v>0</v>
      </c>
      <c r="BN434" s="38">
        <f t="shared" si="344"/>
        <v>10</v>
      </c>
      <c r="BO434" s="38">
        <f t="shared" si="345"/>
        <v>1</v>
      </c>
      <c r="BP434" s="38">
        <f t="shared" si="346"/>
        <v>1</v>
      </c>
      <c r="BQ434" s="38">
        <f t="shared" si="347"/>
        <v>0</v>
      </c>
      <c r="BR434" s="38">
        <f t="shared" si="348"/>
        <v>0</v>
      </c>
      <c r="BS434" s="38">
        <f t="shared" si="349"/>
        <v>0</v>
      </c>
      <c r="BT434" s="38">
        <f t="shared" si="350"/>
        <v>0</v>
      </c>
      <c r="BU434" s="38">
        <f t="shared" si="351"/>
        <v>4</v>
      </c>
      <c r="BV434" s="40">
        <f t="shared" si="352"/>
        <v>-1</v>
      </c>
      <c r="BW434" s="40">
        <f t="shared" si="353"/>
        <v>0</v>
      </c>
      <c r="BX434" s="40">
        <f t="shared" si="354"/>
        <v>0</v>
      </c>
      <c r="BY434" s="38">
        <f t="shared" si="355"/>
        <v>15</v>
      </c>
      <c r="BZ434" s="37"/>
      <c r="CA434" s="37"/>
      <c r="CB434" s="37"/>
      <c r="CC434" s="37"/>
      <c r="CD434" s="37"/>
      <c r="CE434" s="37"/>
      <c r="CF434" s="37"/>
      <c r="CG434" s="37"/>
      <c r="CH434" s="37">
        <f t="shared" si="356"/>
        <v>1</v>
      </c>
      <c r="CI434" s="38">
        <f t="shared" si="357"/>
        <v>0</v>
      </c>
      <c r="CJ434" s="38">
        <f t="shared" si="358"/>
        <v>16.9</v>
      </c>
      <c r="CR434" s="38">
        <f t="shared" si="359"/>
        <v>0.4983755444517155</v>
      </c>
      <c r="CS434" s="39">
        <f t="shared" si="360"/>
        <v>-10</v>
      </c>
    </row>
    <row r="435" spans="1:97" ht="12.75">
      <c r="A435" s="4" t="s">
        <v>107</v>
      </c>
      <c r="B435" s="4" t="s">
        <v>2</v>
      </c>
      <c r="C435" s="4" t="s">
        <v>342</v>
      </c>
      <c r="E435" s="4" t="s">
        <v>328</v>
      </c>
      <c r="F435" s="4" t="s">
        <v>343</v>
      </c>
      <c r="G435">
        <v>6.3</v>
      </c>
      <c r="H435">
        <v>18</v>
      </c>
      <c r="I435">
        <v>4.9</v>
      </c>
      <c r="J435">
        <v>18</v>
      </c>
      <c r="K435">
        <v>5.9</v>
      </c>
      <c r="L435">
        <v>16.3</v>
      </c>
      <c r="M435">
        <v>8.6</v>
      </c>
      <c r="N435">
        <v>10.8</v>
      </c>
      <c r="O435">
        <v>10.5</v>
      </c>
      <c r="P435">
        <v>9.6</v>
      </c>
      <c r="Q435">
        <v>9.2</v>
      </c>
      <c r="R435">
        <v>13.6</v>
      </c>
      <c r="S435">
        <v>9.4</v>
      </c>
      <c r="T435">
        <v>17.7</v>
      </c>
      <c r="U435">
        <v>9.8</v>
      </c>
      <c r="V435">
        <v>17.6</v>
      </c>
      <c r="W435">
        <v>6.4</v>
      </c>
      <c r="X435">
        <v>20.1</v>
      </c>
      <c r="Y435">
        <v>4.9</v>
      </c>
      <c r="Z435">
        <v>18.3</v>
      </c>
      <c r="AA435">
        <v>17.7</v>
      </c>
      <c r="AC435" s="38">
        <f t="shared" si="316"/>
        <v>0</v>
      </c>
      <c r="AD435" s="38">
        <f t="shared" si="317"/>
        <v>12.364999999999998</v>
      </c>
      <c r="AE435" s="38"/>
      <c r="AF435" s="38">
        <f t="shared" si="318"/>
        <v>0</v>
      </c>
      <c r="AG435" s="38">
        <f t="shared" si="319"/>
        <v>5</v>
      </c>
      <c r="AH435" s="38">
        <f t="shared" si="320"/>
        <v>5</v>
      </c>
      <c r="AI435" s="38">
        <f t="shared" si="321"/>
        <v>10</v>
      </c>
      <c r="AJ435" s="38"/>
      <c r="AK435" s="38">
        <f t="shared" si="322"/>
        <v>0</v>
      </c>
      <c r="AL435" s="38">
        <f t="shared" si="323"/>
        <v>0</v>
      </c>
      <c r="AM435" s="38">
        <f t="shared" si="324"/>
        <v>0</v>
      </c>
      <c r="AN435" s="38">
        <f t="shared" si="325"/>
        <v>0</v>
      </c>
      <c r="AO435" s="38"/>
      <c r="AP435" s="38">
        <f t="shared" si="326"/>
        <v>0</v>
      </c>
      <c r="AQ435" s="38">
        <f t="shared" si="327"/>
        <v>0</v>
      </c>
      <c r="AR435" s="38">
        <f t="shared" si="328"/>
        <v>0</v>
      </c>
      <c r="AS435" s="38">
        <f t="shared" si="329"/>
        <v>0</v>
      </c>
      <c r="AT435" s="38">
        <f t="shared" si="330"/>
        <v>0</v>
      </c>
      <c r="AU435" s="38"/>
      <c r="AV435" s="38">
        <f t="shared" si="331"/>
        <v>0</v>
      </c>
      <c r="AW435" s="38">
        <f t="shared" si="332"/>
        <v>0</v>
      </c>
      <c r="AX435" s="38">
        <f t="shared" si="333"/>
        <v>1</v>
      </c>
      <c r="AY435" s="38">
        <f t="shared" si="334"/>
        <v>1</v>
      </c>
      <c r="AZ435" s="38">
        <f t="shared" si="335"/>
        <v>0</v>
      </c>
      <c r="BA435" s="38">
        <f t="shared" si="336"/>
        <v>1</v>
      </c>
      <c r="BB435" s="38">
        <f t="shared" si="337"/>
        <v>1</v>
      </c>
      <c r="BC435" s="38">
        <f t="shared" si="338"/>
        <v>0</v>
      </c>
      <c r="BD435" s="38">
        <f t="shared" si="339"/>
        <v>4</v>
      </c>
      <c r="BE435" s="38"/>
      <c r="BF435" s="38"/>
      <c r="BG435" s="39">
        <f t="shared" si="340"/>
        <v>0.1617293233082707</v>
      </c>
      <c r="BH435" s="39">
        <f t="shared" si="341"/>
        <v>0.03465866596090887</v>
      </c>
      <c r="BI435" s="39">
        <f t="shared" si="342"/>
        <v>0.1861683806689763</v>
      </c>
      <c r="BJ435" s="38"/>
      <c r="BK435" s="38"/>
      <c r="BL435" s="38"/>
      <c r="BM435" s="38">
        <f t="shared" si="343"/>
        <v>0</v>
      </c>
      <c r="BN435" s="38">
        <f t="shared" si="344"/>
        <v>10</v>
      </c>
      <c r="BO435" s="38">
        <f t="shared" si="345"/>
        <v>0</v>
      </c>
      <c r="BP435" s="38">
        <f t="shared" si="346"/>
        <v>0</v>
      </c>
      <c r="BQ435" s="38">
        <f t="shared" si="347"/>
        <v>0</v>
      </c>
      <c r="BR435" s="38">
        <f t="shared" si="348"/>
        <v>0</v>
      </c>
      <c r="BS435" s="38">
        <f t="shared" si="349"/>
        <v>0</v>
      </c>
      <c r="BT435" s="38">
        <f t="shared" si="350"/>
        <v>0</v>
      </c>
      <c r="BU435" s="38">
        <f t="shared" si="351"/>
        <v>4</v>
      </c>
      <c r="BV435" s="40">
        <f t="shared" si="352"/>
        <v>-1</v>
      </c>
      <c r="BW435" s="40">
        <f t="shared" si="353"/>
        <v>0</v>
      </c>
      <c r="BX435" s="40">
        <f t="shared" si="354"/>
        <v>0</v>
      </c>
      <c r="BY435" s="38">
        <f t="shared" si="355"/>
        <v>13</v>
      </c>
      <c r="BZ435" s="37"/>
      <c r="CA435" s="37"/>
      <c r="CB435" s="37"/>
      <c r="CC435" s="37"/>
      <c r="CD435" s="37"/>
      <c r="CE435" s="37"/>
      <c r="CF435" s="37"/>
      <c r="CG435" s="37"/>
      <c r="CH435" s="37">
        <f t="shared" si="356"/>
        <v>1</v>
      </c>
      <c r="CI435" s="38">
        <f t="shared" si="357"/>
        <v>0</v>
      </c>
      <c r="CJ435" s="38">
        <f t="shared" si="358"/>
        <v>18</v>
      </c>
      <c r="CR435" s="38">
        <f t="shared" si="359"/>
        <v>0.2720481501538046</v>
      </c>
      <c r="CS435" s="39">
        <f t="shared" si="360"/>
        <v>-10</v>
      </c>
    </row>
    <row r="436" spans="1:97" ht="12.75">
      <c r="A436" s="4" t="s">
        <v>107</v>
      </c>
      <c r="B436" s="4" t="s">
        <v>2</v>
      </c>
      <c r="C436" s="4" t="s">
        <v>344</v>
      </c>
      <c r="E436" s="4" t="s">
        <v>328</v>
      </c>
      <c r="F436" s="4" t="s">
        <v>345</v>
      </c>
      <c r="G436">
        <v>6.3</v>
      </c>
      <c r="H436">
        <v>16.5</v>
      </c>
      <c r="I436">
        <v>14.5</v>
      </c>
      <c r="J436">
        <v>8</v>
      </c>
      <c r="K436">
        <v>7.4</v>
      </c>
      <c r="L436">
        <v>16.5</v>
      </c>
      <c r="M436">
        <v>7.1</v>
      </c>
      <c r="N436">
        <v>12.4</v>
      </c>
      <c r="O436">
        <v>15.9</v>
      </c>
      <c r="P436">
        <v>6.3</v>
      </c>
      <c r="Q436">
        <v>15.3</v>
      </c>
      <c r="R436">
        <v>15.5</v>
      </c>
      <c r="S436">
        <v>11.6</v>
      </c>
      <c r="T436">
        <v>13</v>
      </c>
      <c r="U436">
        <v>16.3</v>
      </c>
      <c r="V436">
        <v>20.4</v>
      </c>
      <c r="W436">
        <v>22</v>
      </c>
      <c r="X436">
        <v>30.2</v>
      </c>
      <c r="Y436">
        <v>2.7</v>
      </c>
      <c r="Z436">
        <v>5.7</v>
      </c>
      <c r="AA436">
        <v>26.7</v>
      </c>
      <c r="AC436" s="38">
        <f t="shared" si="316"/>
        <v>0</v>
      </c>
      <c r="AD436" s="38">
        <f t="shared" si="317"/>
        <v>14.2</v>
      </c>
      <c r="AE436" s="38"/>
      <c r="AF436" s="38">
        <f t="shared" si="318"/>
        <v>0</v>
      </c>
      <c r="AG436" s="38">
        <f t="shared" si="319"/>
        <v>0</v>
      </c>
      <c r="AH436" s="38">
        <f t="shared" si="320"/>
        <v>15</v>
      </c>
      <c r="AI436" s="38">
        <f t="shared" si="321"/>
        <v>15</v>
      </c>
      <c r="AJ436" s="38"/>
      <c r="AK436" s="38">
        <f t="shared" si="322"/>
        <v>0</v>
      </c>
      <c r="AL436" s="38">
        <f t="shared" si="323"/>
        <v>0</v>
      </c>
      <c r="AM436" s="38">
        <f t="shared" si="324"/>
        <v>1</v>
      </c>
      <c r="AN436" s="38">
        <f t="shared" si="325"/>
        <v>1</v>
      </c>
      <c r="AO436" s="38"/>
      <c r="AP436" s="38">
        <f t="shared" si="326"/>
        <v>1</v>
      </c>
      <c r="AQ436" s="38">
        <f t="shared" si="327"/>
        <v>0</v>
      </c>
      <c r="AR436" s="38">
        <f t="shared" si="328"/>
        <v>0</v>
      </c>
      <c r="AS436" s="38">
        <f t="shared" si="329"/>
        <v>0</v>
      </c>
      <c r="AT436" s="38">
        <f t="shared" si="330"/>
        <v>0</v>
      </c>
      <c r="AU436" s="38"/>
      <c r="AV436" s="38">
        <f t="shared" si="331"/>
        <v>0</v>
      </c>
      <c r="AW436" s="38">
        <f t="shared" si="332"/>
        <v>1</v>
      </c>
      <c r="AX436" s="38">
        <f t="shared" si="333"/>
        <v>1</v>
      </c>
      <c r="AY436" s="38">
        <f t="shared" si="334"/>
        <v>1</v>
      </c>
      <c r="AZ436" s="38">
        <f t="shared" si="335"/>
        <v>0</v>
      </c>
      <c r="BA436" s="38">
        <f t="shared" si="336"/>
        <v>0</v>
      </c>
      <c r="BB436" s="38">
        <f t="shared" si="337"/>
        <v>1</v>
      </c>
      <c r="BC436" s="38">
        <f t="shared" si="338"/>
        <v>0</v>
      </c>
      <c r="BD436" s="38">
        <f t="shared" si="339"/>
        <v>4</v>
      </c>
      <c r="BE436" s="38"/>
      <c r="BF436" s="38"/>
      <c r="BG436" s="39">
        <f t="shared" si="340"/>
        <v>0.3535338345864662</v>
      </c>
      <c r="BH436" s="39">
        <f t="shared" si="341"/>
        <v>0.08787512106833945</v>
      </c>
      <c r="BI436" s="39">
        <f t="shared" si="342"/>
        <v>0.29643738136129094</v>
      </c>
      <c r="BJ436" s="38"/>
      <c r="BK436" s="38"/>
      <c r="BL436" s="38"/>
      <c r="BM436" s="38">
        <f t="shared" si="343"/>
        <v>0</v>
      </c>
      <c r="BN436" s="38">
        <f t="shared" si="344"/>
        <v>15</v>
      </c>
      <c r="BO436" s="38">
        <f t="shared" si="345"/>
        <v>1</v>
      </c>
      <c r="BP436" s="38">
        <f t="shared" si="346"/>
        <v>1</v>
      </c>
      <c r="BQ436" s="38">
        <f t="shared" si="347"/>
        <v>0</v>
      </c>
      <c r="BR436" s="38">
        <f t="shared" si="348"/>
        <v>0</v>
      </c>
      <c r="BS436" s="38">
        <f t="shared" si="349"/>
        <v>0</v>
      </c>
      <c r="BT436" s="38">
        <f t="shared" si="350"/>
        <v>0</v>
      </c>
      <c r="BU436" s="38">
        <f t="shared" si="351"/>
        <v>4</v>
      </c>
      <c r="BV436" s="40">
        <f t="shared" si="352"/>
        <v>-1</v>
      </c>
      <c r="BW436" s="40">
        <f t="shared" si="353"/>
        <v>0</v>
      </c>
      <c r="BX436" s="40">
        <f t="shared" si="354"/>
        <v>5</v>
      </c>
      <c r="BY436" s="38">
        <f t="shared" si="355"/>
        <v>25</v>
      </c>
      <c r="BZ436" s="37"/>
      <c r="CA436" s="37"/>
      <c r="CB436" s="37"/>
      <c r="CC436" s="37"/>
      <c r="CD436" s="37"/>
      <c r="CE436" s="37"/>
      <c r="CF436" s="37"/>
      <c r="CG436" s="37"/>
      <c r="CH436" s="37">
        <f t="shared" si="356"/>
        <v>0</v>
      </c>
      <c r="CI436" s="38">
        <f t="shared" si="357"/>
        <v>0</v>
      </c>
      <c r="CJ436" s="38">
        <f t="shared" si="358"/>
        <v>16.2</v>
      </c>
      <c r="CR436" s="38">
        <f t="shared" si="359"/>
        <v>0.2754630148909416</v>
      </c>
      <c r="CS436" s="39">
        <f t="shared" si="360"/>
        <v>-10</v>
      </c>
    </row>
    <row r="437" spans="1:97" ht="12.75">
      <c r="A437" s="4" t="s">
        <v>107</v>
      </c>
      <c r="B437" s="4" t="s">
        <v>2</v>
      </c>
      <c r="C437" s="4" t="s">
        <v>346</v>
      </c>
      <c r="E437" s="4" t="s">
        <v>328</v>
      </c>
      <c r="F437" s="4" t="s">
        <v>347</v>
      </c>
      <c r="G437">
        <v>6.3</v>
      </c>
      <c r="H437">
        <v>23.6</v>
      </c>
      <c r="I437">
        <v>3.5</v>
      </c>
      <c r="J437">
        <v>17.8</v>
      </c>
      <c r="K437">
        <v>10.5</v>
      </c>
      <c r="L437">
        <v>14.9</v>
      </c>
      <c r="M437">
        <v>19.1</v>
      </c>
      <c r="N437">
        <v>14.2</v>
      </c>
      <c r="O437">
        <v>10.7</v>
      </c>
      <c r="P437">
        <v>26.3</v>
      </c>
      <c r="Q437">
        <v>18.9</v>
      </c>
      <c r="R437">
        <v>22.1</v>
      </c>
      <c r="S437">
        <v>5.3</v>
      </c>
      <c r="T437">
        <v>11.6</v>
      </c>
      <c r="U437">
        <v>19.8</v>
      </c>
      <c r="V437">
        <v>5.2</v>
      </c>
      <c r="W437">
        <v>11.4</v>
      </c>
      <c r="X437">
        <v>13.1</v>
      </c>
      <c r="Y437">
        <v>12.2</v>
      </c>
      <c r="Z437">
        <v>7.2</v>
      </c>
      <c r="AA437">
        <v>7.4</v>
      </c>
      <c r="AC437" s="38">
        <f t="shared" si="316"/>
        <v>0</v>
      </c>
      <c r="AD437" s="38">
        <f t="shared" si="317"/>
        <v>13.74</v>
      </c>
      <c r="AE437" s="38"/>
      <c r="AF437" s="38">
        <f t="shared" si="318"/>
        <v>0</v>
      </c>
      <c r="AG437" s="38">
        <f t="shared" si="319"/>
        <v>0</v>
      </c>
      <c r="AH437" s="38">
        <f t="shared" si="320"/>
        <v>0</v>
      </c>
      <c r="AI437" s="38">
        <f t="shared" si="321"/>
        <v>0</v>
      </c>
      <c r="AJ437" s="38"/>
      <c r="AK437" s="38">
        <f t="shared" si="322"/>
        <v>0</v>
      </c>
      <c r="AL437" s="38">
        <f t="shared" si="323"/>
        <v>0</v>
      </c>
      <c r="AM437" s="38">
        <f t="shared" si="324"/>
        <v>0</v>
      </c>
      <c r="AN437" s="38">
        <f t="shared" si="325"/>
        <v>0</v>
      </c>
      <c r="AO437" s="38"/>
      <c r="AP437" s="38">
        <f t="shared" si="326"/>
        <v>0</v>
      </c>
      <c r="AQ437" s="38">
        <f t="shared" si="327"/>
        <v>0</v>
      </c>
      <c r="AR437" s="38">
        <f t="shared" si="328"/>
        <v>0</v>
      </c>
      <c r="AS437" s="38">
        <f t="shared" si="329"/>
        <v>0</v>
      </c>
      <c r="AT437" s="38">
        <f t="shared" si="330"/>
        <v>0</v>
      </c>
      <c r="AU437" s="38"/>
      <c r="AV437" s="38">
        <f t="shared" si="331"/>
        <v>1</v>
      </c>
      <c r="AW437" s="38">
        <f t="shared" si="332"/>
        <v>1</v>
      </c>
      <c r="AX437" s="38">
        <f t="shared" si="333"/>
        <v>0</v>
      </c>
      <c r="AY437" s="38">
        <f t="shared" si="334"/>
        <v>0</v>
      </c>
      <c r="AZ437" s="38">
        <f t="shared" si="335"/>
        <v>0</v>
      </c>
      <c r="BA437" s="38">
        <f t="shared" si="336"/>
        <v>0</v>
      </c>
      <c r="BB437" s="38">
        <f t="shared" si="337"/>
        <v>0</v>
      </c>
      <c r="BC437" s="38">
        <f t="shared" si="338"/>
        <v>0</v>
      </c>
      <c r="BD437" s="38">
        <f t="shared" si="339"/>
        <v>2</v>
      </c>
      <c r="BE437" s="38"/>
      <c r="BF437" s="38"/>
      <c r="BG437" s="39">
        <f t="shared" si="340"/>
        <v>-0.3569924812030076</v>
      </c>
      <c r="BH437" s="39">
        <f t="shared" si="341"/>
        <v>0.10599740733213513</v>
      </c>
      <c r="BI437" s="39">
        <f t="shared" si="342"/>
        <v>-0.32557243023962446</v>
      </c>
      <c r="BJ437" s="38"/>
      <c r="BK437" s="38"/>
      <c r="BL437" s="38"/>
      <c r="BM437" s="38">
        <f t="shared" si="343"/>
        <v>0</v>
      </c>
      <c r="BN437" s="38">
        <f t="shared" si="344"/>
        <v>0</v>
      </c>
      <c r="BO437" s="38">
        <f t="shared" si="345"/>
        <v>0</v>
      </c>
      <c r="BP437" s="38">
        <f t="shared" si="346"/>
        <v>0</v>
      </c>
      <c r="BQ437" s="38">
        <f t="shared" si="347"/>
        <v>0</v>
      </c>
      <c r="BR437" s="38">
        <f t="shared" si="348"/>
        <v>0</v>
      </c>
      <c r="BS437" s="38">
        <f t="shared" si="349"/>
        <v>0</v>
      </c>
      <c r="BT437" s="38">
        <f t="shared" si="350"/>
        <v>0</v>
      </c>
      <c r="BU437" s="38">
        <f t="shared" si="351"/>
        <v>2</v>
      </c>
      <c r="BV437" s="40">
        <f t="shared" si="352"/>
        <v>-10</v>
      </c>
      <c r="BW437" s="40">
        <f t="shared" si="353"/>
        <v>0</v>
      </c>
      <c r="BX437" s="40">
        <f t="shared" si="354"/>
        <v>-10</v>
      </c>
      <c r="BY437" s="38">
        <f t="shared" si="355"/>
        <v>-18</v>
      </c>
      <c r="BZ437" s="37"/>
      <c r="CA437" s="37"/>
      <c r="CB437" s="37"/>
      <c r="CC437" s="37"/>
      <c r="CD437" s="37"/>
      <c r="CE437" s="37"/>
      <c r="CF437" s="37"/>
      <c r="CG437" s="37"/>
      <c r="CH437" s="37">
        <f t="shared" si="356"/>
        <v>0</v>
      </c>
      <c r="CI437" s="38">
        <f t="shared" si="357"/>
        <v>0</v>
      </c>
      <c r="CJ437" s="38">
        <f t="shared" si="358"/>
        <v>7.300000000000001</v>
      </c>
      <c r="CR437" s="38">
        <f t="shared" si="359"/>
        <v>-0.5006680468513767</v>
      </c>
      <c r="CS437" s="39">
        <f t="shared" si="360"/>
        <v>-10</v>
      </c>
    </row>
    <row r="438" spans="1:97" ht="12.75">
      <c r="A438" s="4" t="s">
        <v>107</v>
      </c>
      <c r="B438" s="4" t="s">
        <v>2</v>
      </c>
      <c r="C438" s="4" t="s">
        <v>348</v>
      </c>
      <c r="E438" s="4" t="s">
        <v>328</v>
      </c>
      <c r="F438" s="4" t="s">
        <v>349</v>
      </c>
      <c r="G438">
        <v>6.3</v>
      </c>
      <c r="H438">
        <v>23.8</v>
      </c>
      <c r="I438">
        <v>5.3</v>
      </c>
      <c r="J438">
        <v>9.6</v>
      </c>
      <c r="K438">
        <v>19.5</v>
      </c>
      <c r="L438">
        <v>10.9</v>
      </c>
      <c r="M438">
        <v>13.2</v>
      </c>
      <c r="N438">
        <v>13.5</v>
      </c>
      <c r="O438">
        <v>18.1</v>
      </c>
      <c r="P438">
        <v>7.7</v>
      </c>
      <c r="Q438">
        <v>9.4</v>
      </c>
      <c r="R438">
        <v>15.6</v>
      </c>
      <c r="S438">
        <v>15.4</v>
      </c>
      <c r="T438">
        <v>9.3</v>
      </c>
      <c r="U438">
        <v>12.9</v>
      </c>
      <c r="V438">
        <v>13.5</v>
      </c>
      <c r="W438">
        <v>17.2</v>
      </c>
      <c r="X438">
        <v>19.9</v>
      </c>
      <c r="Y438">
        <v>12</v>
      </c>
      <c r="Z438">
        <v>7.9</v>
      </c>
      <c r="AA438">
        <v>23.7</v>
      </c>
      <c r="AC438" s="38">
        <f t="shared" si="316"/>
        <v>0</v>
      </c>
      <c r="AD438" s="38">
        <f t="shared" si="317"/>
        <v>13.920000000000002</v>
      </c>
      <c r="AE438" s="38"/>
      <c r="AF438" s="38">
        <f t="shared" si="318"/>
        <v>0</v>
      </c>
      <c r="AG438" s="38">
        <f t="shared" si="319"/>
        <v>0</v>
      </c>
      <c r="AH438" s="38">
        <f t="shared" si="320"/>
        <v>15</v>
      </c>
      <c r="AI438" s="38">
        <f t="shared" si="321"/>
        <v>15</v>
      </c>
      <c r="AJ438" s="38"/>
      <c r="AK438" s="38">
        <f t="shared" si="322"/>
        <v>0</v>
      </c>
      <c r="AL438" s="38">
        <f t="shared" si="323"/>
        <v>0</v>
      </c>
      <c r="AM438" s="38">
        <f t="shared" si="324"/>
        <v>1</v>
      </c>
      <c r="AN438" s="38">
        <f t="shared" si="325"/>
        <v>1</v>
      </c>
      <c r="AO438" s="38"/>
      <c r="AP438" s="38">
        <f t="shared" si="326"/>
        <v>1</v>
      </c>
      <c r="AQ438" s="38">
        <f t="shared" si="327"/>
        <v>0</v>
      </c>
      <c r="AR438" s="38">
        <f t="shared" si="328"/>
        <v>0</v>
      </c>
      <c r="AS438" s="38">
        <f t="shared" si="329"/>
        <v>0</v>
      </c>
      <c r="AT438" s="38">
        <f t="shared" si="330"/>
        <v>0</v>
      </c>
      <c r="AU438" s="38"/>
      <c r="AV438" s="38">
        <f t="shared" si="331"/>
        <v>0</v>
      </c>
      <c r="AW438" s="38">
        <f t="shared" si="332"/>
        <v>0</v>
      </c>
      <c r="AX438" s="38">
        <f t="shared" si="333"/>
        <v>1</v>
      </c>
      <c r="AY438" s="38">
        <f t="shared" si="334"/>
        <v>1</v>
      </c>
      <c r="AZ438" s="38">
        <f t="shared" si="335"/>
        <v>1</v>
      </c>
      <c r="BA438" s="38">
        <f t="shared" si="336"/>
        <v>0</v>
      </c>
      <c r="BB438" s="38">
        <f t="shared" si="337"/>
        <v>1</v>
      </c>
      <c r="BC438" s="38">
        <f t="shared" si="338"/>
        <v>0</v>
      </c>
      <c r="BD438" s="38">
        <f t="shared" si="339"/>
        <v>4</v>
      </c>
      <c r="BE438" s="38"/>
      <c r="BF438" s="38"/>
      <c r="BG438" s="39">
        <f t="shared" si="340"/>
        <v>0.1027067669172932</v>
      </c>
      <c r="BH438" s="39">
        <f t="shared" si="341"/>
        <v>0.013547664275328945</v>
      </c>
      <c r="BI438" s="39">
        <f t="shared" si="342"/>
        <v>0.11639443403929994</v>
      </c>
      <c r="BJ438" s="38"/>
      <c r="BK438" s="38"/>
      <c r="BL438" s="38"/>
      <c r="BM438" s="38">
        <f t="shared" si="343"/>
        <v>0</v>
      </c>
      <c r="BN438" s="38">
        <f t="shared" si="344"/>
        <v>15</v>
      </c>
      <c r="BO438" s="38">
        <f t="shared" si="345"/>
        <v>1</v>
      </c>
      <c r="BP438" s="38">
        <f t="shared" si="346"/>
        <v>1</v>
      </c>
      <c r="BQ438" s="38">
        <f t="shared" si="347"/>
        <v>0</v>
      </c>
      <c r="BR438" s="38">
        <f t="shared" si="348"/>
        <v>0</v>
      </c>
      <c r="BS438" s="38">
        <f t="shared" si="349"/>
        <v>0</v>
      </c>
      <c r="BT438" s="38">
        <f t="shared" si="350"/>
        <v>0</v>
      </c>
      <c r="BU438" s="38">
        <f t="shared" si="351"/>
        <v>4</v>
      </c>
      <c r="BV438" s="40">
        <f t="shared" si="352"/>
        <v>-1</v>
      </c>
      <c r="BW438" s="40">
        <f t="shared" si="353"/>
        <v>0</v>
      </c>
      <c r="BX438" s="40">
        <f t="shared" si="354"/>
        <v>0</v>
      </c>
      <c r="BY438" s="38">
        <f t="shared" si="355"/>
        <v>20</v>
      </c>
      <c r="BZ438" s="37"/>
      <c r="CA438" s="37"/>
      <c r="CB438" s="37"/>
      <c r="CC438" s="37"/>
      <c r="CD438" s="37"/>
      <c r="CE438" s="37"/>
      <c r="CF438" s="37"/>
      <c r="CG438" s="37"/>
      <c r="CH438" s="37">
        <f t="shared" si="356"/>
        <v>0</v>
      </c>
      <c r="CI438" s="38">
        <f t="shared" si="357"/>
        <v>0</v>
      </c>
      <c r="CJ438" s="38">
        <f t="shared" si="358"/>
        <v>15.8</v>
      </c>
      <c r="CR438" s="38">
        <f t="shared" si="359"/>
        <v>0.3084538941739565</v>
      </c>
      <c r="CS438" s="39">
        <f t="shared" si="360"/>
        <v>-10</v>
      </c>
    </row>
    <row r="439" spans="1:97" ht="12.75">
      <c r="A439" s="4" t="s">
        <v>107</v>
      </c>
      <c r="B439" s="4" t="s">
        <v>2</v>
      </c>
      <c r="C439" s="4" t="s">
        <v>350</v>
      </c>
      <c r="E439" s="4" t="s">
        <v>328</v>
      </c>
      <c r="F439" s="4" t="s">
        <v>351</v>
      </c>
      <c r="G439">
        <v>6.3</v>
      </c>
      <c r="H439">
        <v>14.7</v>
      </c>
      <c r="I439">
        <v>20</v>
      </c>
      <c r="J439">
        <v>13.5</v>
      </c>
      <c r="K439">
        <v>-1.4</v>
      </c>
      <c r="L439">
        <v>8.5</v>
      </c>
      <c r="M439">
        <v>11.7</v>
      </c>
      <c r="N439">
        <v>9.1</v>
      </c>
      <c r="O439">
        <v>10</v>
      </c>
      <c r="P439">
        <v>14.4</v>
      </c>
      <c r="Q439">
        <v>19.2</v>
      </c>
      <c r="R439">
        <v>14.2</v>
      </c>
      <c r="S439">
        <v>8.2</v>
      </c>
      <c r="T439">
        <v>19</v>
      </c>
      <c r="U439">
        <v>15.1</v>
      </c>
      <c r="V439">
        <v>7.7</v>
      </c>
      <c r="W439">
        <v>21.5</v>
      </c>
      <c r="X439">
        <v>15.4</v>
      </c>
      <c r="Y439">
        <v>11.1</v>
      </c>
      <c r="Z439">
        <v>5.5</v>
      </c>
      <c r="AA439">
        <v>28.3</v>
      </c>
      <c r="AC439" s="38">
        <f t="shared" si="316"/>
        <v>0</v>
      </c>
      <c r="AD439" s="38">
        <f t="shared" si="317"/>
        <v>13.285</v>
      </c>
      <c r="AE439" s="38"/>
      <c r="AF439" s="38">
        <f t="shared" si="318"/>
        <v>0</v>
      </c>
      <c r="AG439" s="38">
        <f t="shared" si="319"/>
        <v>0</v>
      </c>
      <c r="AH439" s="38">
        <f t="shared" si="320"/>
        <v>15</v>
      </c>
      <c r="AI439" s="38">
        <f t="shared" si="321"/>
        <v>15</v>
      </c>
      <c r="AJ439" s="38"/>
      <c r="AK439" s="38">
        <f t="shared" si="322"/>
        <v>0</v>
      </c>
      <c r="AL439" s="38">
        <f t="shared" si="323"/>
        <v>0</v>
      </c>
      <c r="AM439" s="38">
        <f t="shared" si="324"/>
        <v>2.5</v>
      </c>
      <c r="AN439" s="38">
        <f t="shared" si="325"/>
        <v>2.5</v>
      </c>
      <c r="AO439" s="38"/>
      <c r="AP439" s="38">
        <f t="shared" si="326"/>
        <v>1</v>
      </c>
      <c r="AQ439" s="38">
        <f t="shared" si="327"/>
        <v>0</v>
      </c>
      <c r="AR439" s="38">
        <f t="shared" si="328"/>
        <v>1</v>
      </c>
      <c r="AS439" s="38">
        <f t="shared" si="329"/>
        <v>0</v>
      </c>
      <c r="AT439" s="38">
        <f t="shared" si="330"/>
        <v>0</v>
      </c>
      <c r="AU439" s="38"/>
      <c r="AV439" s="38">
        <f t="shared" si="331"/>
        <v>0</v>
      </c>
      <c r="AW439" s="38">
        <f t="shared" si="332"/>
        <v>1</v>
      </c>
      <c r="AX439" s="38">
        <f t="shared" si="333"/>
        <v>1</v>
      </c>
      <c r="AY439" s="38">
        <f t="shared" si="334"/>
        <v>1</v>
      </c>
      <c r="AZ439" s="38">
        <f t="shared" si="335"/>
        <v>0</v>
      </c>
      <c r="BA439" s="38">
        <f t="shared" si="336"/>
        <v>0</v>
      </c>
      <c r="BB439" s="38">
        <f t="shared" si="337"/>
        <v>1</v>
      </c>
      <c r="BC439" s="38">
        <f t="shared" si="338"/>
        <v>1</v>
      </c>
      <c r="BD439" s="38">
        <f t="shared" si="339"/>
        <v>5</v>
      </c>
      <c r="BE439" s="38"/>
      <c r="BF439" s="38"/>
      <c r="BG439" s="39">
        <f t="shared" si="340"/>
        <v>0.2742105263157895</v>
      </c>
      <c r="BH439" s="39">
        <f t="shared" si="341"/>
        <v>0.06177961560467332</v>
      </c>
      <c r="BI439" s="39">
        <f t="shared" si="342"/>
        <v>0.24855505548001497</v>
      </c>
      <c r="BJ439" s="38"/>
      <c r="BK439" s="38"/>
      <c r="BL439" s="38"/>
      <c r="BM439" s="38">
        <f t="shared" si="343"/>
        <v>0</v>
      </c>
      <c r="BN439" s="38">
        <f t="shared" si="344"/>
        <v>15</v>
      </c>
      <c r="BO439" s="38">
        <f t="shared" si="345"/>
        <v>2.5</v>
      </c>
      <c r="BP439" s="38">
        <f t="shared" si="346"/>
        <v>1</v>
      </c>
      <c r="BQ439" s="38">
        <f t="shared" si="347"/>
        <v>0</v>
      </c>
      <c r="BR439" s="38">
        <f t="shared" si="348"/>
        <v>1</v>
      </c>
      <c r="BS439" s="38">
        <f t="shared" si="349"/>
        <v>0</v>
      </c>
      <c r="BT439" s="38">
        <f t="shared" si="350"/>
        <v>0</v>
      </c>
      <c r="BU439" s="38">
        <f t="shared" si="351"/>
        <v>5</v>
      </c>
      <c r="BV439" s="40">
        <f t="shared" si="352"/>
        <v>-1</v>
      </c>
      <c r="BW439" s="40">
        <f t="shared" si="353"/>
        <v>0</v>
      </c>
      <c r="BX439" s="40">
        <f t="shared" si="354"/>
        <v>0</v>
      </c>
      <c r="BY439" s="38">
        <f t="shared" si="355"/>
        <v>23.5</v>
      </c>
      <c r="BZ439" s="37"/>
      <c r="CA439" s="37"/>
      <c r="CB439" s="37"/>
      <c r="CC439" s="37"/>
      <c r="CD439" s="37"/>
      <c r="CE439" s="37"/>
      <c r="CF439" s="37"/>
      <c r="CG439" s="37"/>
      <c r="CH439" s="37">
        <f t="shared" si="356"/>
        <v>1</v>
      </c>
      <c r="CI439" s="38">
        <f t="shared" si="357"/>
        <v>0</v>
      </c>
      <c r="CJ439" s="38">
        <f t="shared" si="358"/>
        <v>16.9</v>
      </c>
      <c r="CR439" s="38">
        <f t="shared" si="359"/>
        <v>0.340273496318192</v>
      </c>
      <c r="CS439" s="39">
        <f t="shared" si="360"/>
        <v>-10</v>
      </c>
    </row>
    <row r="440" spans="1:97" ht="12.75">
      <c r="A440" s="4" t="s">
        <v>107</v>
      </c>
      <c r="B440" s="4" t="s">
        <v>2</v>
      </c>
      <c r="C440" s="4" t="s">
        <v>352</v>
      </c>
      <c r="E440" s="4" t="s">
        <v>328</v>
      </c>
      <c r="F440" s="4" t="s">
        <v>353</v>
      </c>
      <c r="G440">
        <v>6.3</v>
      </c>
      <c r="H440">
        <v>19</v>
      </c>
      <c r="I440">
        <v>15.3</v>
      </c>
      <c r="J440">
        <v>14.6</v>
      </c>
      <c r="K440">
        <v>18</v>
      </c>
      <c r="L440">
        <v>19.1</v>
      </c>
      <c r="M440">
        <v>10.1</v>
      </c>
      <c r="N440">
        <v>9</v>
      </c>
      <c r="O440">
        <v>4.1</v>
      </c>
      <c r="P440">
        <v>15.7</v>
      </c>
      <c r="Q440">
        <v>17.6</v>
      </c>
      <c r="R440">
        <v>15.8</v>
      </c>
      <c r="S440">
        <v>12.3</v>
      </c>
      <c r="T440">
        <v>33.5</v>
      </c>
      <c r="U440">
        <v>8.9</v>
      </c>
      <c r="V440">
        <v>6.9</v>
      </c>
      <c r="W440">
        <v>9.9</v>
      </c>
      <c r="X440">
        <v>10.2</v>
      </c>
      <c r="Y440">
        <v>4.7</v>
      </c>
      <c r="Z440">
        <v>5.6</v>
      </c>
      <c r="AA440">
        <v>20.4</v>
      </c>
      <c r="AC440" s="38">
        <f t="shared" si="316"/>
        <v>0</v>
      </c>
      <c r="AD440" s="38">
        <f t="shared" si="317"/>
        <v>13.535</v>
      </c>
      <c r="AE440" s="38"/>
      <c r="AF440" s="38">
        <f t="shared" si="318"/>
        <v>0</v>
      </c>
      <c r="AG440" s="38">
        <f t="shared" si="319"/>
        <v>0</v>
      </c>
      <c r="AH440" s="38">
        <f t="shared" si="320"/>
        <v>10</v>
      </c>
      <c r="AI440" s="38">
        <f t="shared" si="321"/>
        <v>10</v>
      </c>
      <c r="AJ440" s="38"/>
      <c r="AK440" s="38">
        <f t="shared" si="322"/>
        <v>0</v>
      </c>
      <c r="AL440" s="38">
        <f t="shared" si="323"/>
        <v>0</v>
      </c>
      <c r="AM440" s="38">
        <f t="shared" si="324"/>
        <v>1</v>
      </c>
      <c r="AN440" s="38">
        <f t="shared" si="325"/>
        <v>1</v>
      </c>
      <c r="AO440" s="38"/>
      <c r="AP440" s="38">
        <f t="shared" si="326"/>
        <v>1</v>
      </c>
      <c r="AQ440" s="38">
        <f t="shared" si="327"/>
        <v>0</v>
      </c>
      <c r="AR440" s="38">
        <f t="shared" si="328"/>
        <v>0</v>
      </c>
      <c r="AS440" s="38">
        <f t="shared" si="329"/>
        <v>0</v>
      </c>
      <c r="AT440" s="38">
        <f t="shared" si="330"/>
        <v>0</v>
      </c>
      <c r="AU440" s="38"/>
      <c r="AV440" s="38">
        <f t="shared" si="331"/>
        <v>0</v>
      </c>
      <c r="AW440" s="38">
        <f t="shared" si="332"/>
        <v>0</v>
      </c>
      <c r="AX440" s="38">
        <f t="shared" si="333"/>
        <v>1</v>
      </c>
      <c r="AY440" s="38">
        <f t="shared" si="334"/>
        <v>0</v>
      </c>
      <c r="AZ440" s="38">
        <f t="shared" si="335"/>
        <v>0</v>
      </c>
      <c r="BA440" s="38">
        <f t="shared" si="336"/>
        <v>1</v>
      </c>
      <c r="BB440" s="38">
        <f t="shared" si="337"/>
        <v>1</v>
      </c>
      <c r="BC440" s="38">
        <f t="shared" si="338"/>
        <v>0</v>
      </c>
      <c r="BD440" s="38">
        <f t="shared" si="339"/>
        <v>3</v>
      </c>
      <c r="BE440" s="38"/>
      <c r="BF440" s="38"/>
      <c r="BG440" s="39">
        <f t="shared" si="340"/>
        <v>-0.28864661654135343</v>
      </c>
      <c r="BH440" s="39">
        <f t="shared" si="341"/>
        <v>0.06082755142785933</v>
      </c>
      <c r="BI440" s="39">
        <f t="shared" si="342"/>
        <v>-0.24663242168834845</v>
      </c>
      <c r="BJ440" s="38"/>
      <c r="BK440" s="38"/>
      <c r="BL440" s="38"/>
      <c r="BM440" s="38">
        <f t="shared" si="343"/>
        <v>0</v>
      </c>
      <c r="BN440" s="38">
        <f t="shared" si="344"/>
        <v>10</v>
      </c>
      <c r="BO440" s="38">
        <f t="shared" si="345"/>
        <v>1</v>
      </c>
      <c r="BP440" s="38">
        <f t="shared" si="346"/>
        <v>1</v>
      </c>
      <c r="BQ440" s="38">
        <f t="shared" si="347"/>
        <v>0</v>
      </c>
      <c r="BR440" s="38">
        <f t="shared" si="348"/>
        <v>0</v>
      </c>
      <c r="BS440" s="38">
        <f t="shared" si="349"/>
        <v>0</v>
      </c>
      <c r="BT440" s="38">
        <f t="shared" si="350"/>
        <v>0</v>
      </c>
      <c r="BU440" s="38">
        <f t="shared" si="351"/>
        <v>3</v>
      </c>
      <c r="BV440" s="40">
        <f t="shared" si="352"/>
        <v>-10</v>
      </c>
      <c r="BW440" s="40">
        <f t="shared" si="353"/>
        <v>0</v>
      </c>
      <c r="BX440" s="40">
        <f t="shared" si="354"/>
        <v>-10</v>
      </c>
      <c r="BY440" s="38">
        <f t="shared" si="355"/>
        <v>-5</v>
      </c>
      <c r="BZ440" s="37"/>
      <c r="CA440" s="37"/>
      <c r="CB440" s="37"/>
      <c r="CC440" s="37"/>
      <c r="CD440" s="37"/>
      <c r="CE440" s="37"/>
      <c r="CF440" s="37"/>
      <c r="CG440" s="37"/>
      <c r="CH440" s="37">
        <f t="shared" si="356"/>
        <v>0</v>
      </c>
      <c r="CI440" s="38">
        <f t="shared" si="357"/>
        <v>0</v>
      </c>
      <c r="CJ440" s="38">
        <f t="shared" si="358"/>
        <v>13</v>
      </c>
      <c r="CR440" s="38">
        <f t="shared" si="359"/>
        <v>-0.11649084846285129</v>
      </c>
      <c r="CS440" s="39">
        <f t="shared" si="360"/>
        <v>-10</v>
      </c>
    </row>
    <row r="441" spans="1:97" ht="12.75">
      <c r="A441" s="4" t="s">
        <v>107</v>
      </c>
      <c r="B441" s="4" t="s">
        <v>2</v>
      </c>
      <c r="C441" s="4" t="s">
        <v>354</v>
      </c>
      <c r="E441" s="4" t="s">
        <v>328</v>
      </c>
      <c r="F441" s="4" t="s">
        <v>355</v>
      </c>
      <c r="G441">
        <v>6.3</v>
      </c>
      <c r="H441">
        <v>16.9</v>
      </c>
      <c r="I441">
        <v>11.3</v>
      </c>
      <c r="J441">
        <v>12.3</v>
      </c>
      <c r="K441">
        <v>13.9</v>
      </c>
      <c r="L441">
        <v>7.9</v>
      </c>
      <c r="M441">
        <v>18.4</v>
      </c>
      <c r="N441">
        <v>10.9</v>
      </c>
      <c r="O441">
        <v>13.2</v>
      </c>
      <c r="P441">
        <v>12.3</v>
      </c>
      <c r="Q441">
        <v>13</v>
      </c>
      <c r="R441">
        <v>17.2</v>
      </c>
      <c r="S441">
        <v>9.5</v>
      </c>
      <c r="T441">
        <v>9.8</v>
      </c>
      <c r="U441">
        <v>14.7</v>
      </c>
      <c r="V441">
        <v>16.1</v>
      </c>
      <c r="W441">
        <v>19.4</v>
      </c>
      <c r="X441">
        <v>5</v>
      </c>
      <c r="Y441">
        <v>10</v>
      </c>
      <c r="Z441">
        <v>22.2</v>
      </c>
      <c r="AA441">
        <v>17.4</v>
      </c>
      <c r="AC441" s="38">
        <f t="shared" si="316"/>
        <v>0</v>
      </c>
      <c r="AD441" s="38">
        <f t="shared" si="317"/>
        <v>13.569999999999999</v>
      </c>
      <c r="AE441" s="38"/>
      <c r="AF441" s="38">
        <f t="shared" si="318"/>
        <v>0</v>
      </c>
      <c r="AG441" s="38">
        <f t="shared" si="319"/>
        <v>10</v>
      </c>
      <c r="AH441" s="38">
        <f t="shared" si="320"/>
        <v>0</v>
      </c>
      <c r="AI441" s="38">
        <f t="shared" si="321"/>
        <v>10</v>
      </c>
      <c r="AJ441" s="38"/>
      <c r="AK441" s="38">
        <f t="shared" si="322"/>
        <v>0</v>
      </c>
      <c r="AL441" s="38">
        <f t="shared" si="323"/>
        <v>1</v>
      </c>
      <c r="AM441" s="38">
        <f t="shared" si="324"/>
        <v>0</v>
      </c>
      <c r="AN441" s="38">
        <f t="shared" si="325"/>
        <v>1</v>
      </c>
      <c r="AO441" s="38"/>
      <c r="AP441" s="38">
        <f t="shared" si="326"/>
        <v>0</v>
      </c>
      <c r="AQ441" s="38">
        <f t="shared" si="327"/>
        <v>1</v>
      </c>
      <c r="AR441" s="38">
        <f t="shared" si="328"/>
        <v>0</v>
      </c>
      <c r="AS441" s="38">
        <f t="shared" si="329"/>
        <v>0</v>
      </c>
      <c r="AT441" s="38">
        <f t="shared" si="330"/>
        <v>0</v>
      </c>
      <c r="AU441" s="38"/>
      <c r="AV441" s="38">
        <f t="shared" si="331"/>
        <v>0</v>
      </c>
      <c r="AW441" s="38">
        <f t="shared" si="332"/>
        <v>0</v>
      </c>
      <c r="AX441" s="38">
        <f t="shared" si="333"/>
        <v>1</v>
      </c>
      <c r="AY441" s="38">
        <f t="shared" si="334"/>
        <v>1</v>
      </c>
      <c r="AZ441" s="38">
        <f t="shared" si="335"/>
        <v>0</v>
      </c>
      <c r="BA441" s="38">
        <f t="shared" si="336"/>
        <v>1</v>
      </c>
      <c r="BB441" s="38">
        <f t="shared" si="337"/>
        <v>1</v>
      </c>
      <c r="BC441" s="38">
        <f t="shared" si="338"/>
        <v>0</v>
      </c>
      <c r="BD441" s="38">
        <f t="shared" si="339"/>
        <v>4</v>
      </c>
      <c r="BE441" s="38"/>
      <c r="BF441" s="38"/>
      <c r="BG441" s="39">
        <f t="shared" si="340"/>
        <v>0.1171428571428571</v>
      </c>
      <c r="BH441" s="39">
        <f t="shared" si="341"/>
        <v>0.026558135783344004</v>
      </c>
      <c r="BI441" s="39">
        <f t="shared" si="342"/>
        <v>0.16296667077456053</v>
      </c>
      <c r="BJ441" s="38"/>
      <c r="BK441" s="38"/>
      <c r="BL441" s="38"/>
      <c r="BM441" s="38">
        <f t="shared" si="343"/>
        <v>0</v>
      </c>
      <c r="BN441" s="38">
        <f t="shared" si="344"/>
        <v>10</v>
      </c>
      <c r="BO441" s="38">
        <f t="shared" si="345"/>
        <v>1</v>
      </c>
      <c r="BP441" s="38">
        <f t="shared" si="346"/>
        <v>0</v>
      </c>
      <c r="BQ441" s="38">
        <f t="shared" si="347"/>
        <v>1</v>
      </c>
      <c r="BR441" s="38">
        <f t="shared" si="348"/>
        <v>0</v>
      </c>
      <c r="BS441" s="38">
        <f t="shared" si="349"/>
        <v>0</v>
      </c>
      <c r="BT441" s="38">
        <f t="shared" si="350"/>
        <v>0</v>
      </c>
      <c r="BU441" s="38">
        <f t="shared" si="351"/>
        <v>4</v>
      </c>
      <c r="BV441" s="40">
        <f t="shared" si="352"/>
        <v>-1</v>
      </c>
      <c r="BW441" s="40">
        <f t="shared" si="353"/>
        <v>0</v>
      </c>
      <c r="BX441" s="40">
        <f t="shared" si="354"/>
        <v>0</v>
      </c>
      <c r="BY441" s="38">
        <f t="shared" si="355"/>
        <v>15</v>
      </c>
      <c r="BZ441" s="37"/>
      <c r="CA441" s="37"/>
      <c r="CB441" s="37"/>
      <c r="CC441" s="37"/>
      <c r="CD441" s="37"/>
      <c r="CE441" s="37"/>
      <c r="CF441" s="37"/>
      <c r="CG441" s="37"/>
      <c r="CH441" s="37">
        <f t="shared" si="356"/>
        <v>1</v>
      </c>
      <c r="CI441" s="38">
        <f t="shared" si="357"/>
        <v>1</v>
      </c>
      <c r="CJ441" s="38">
        <f t="shared" si="358"/>
        <v>19.799999999999997</v>
      </c>
      <c r="CR441" s="38">
        <f t="shared" si="359"/>
        <v>0.2497435951850319</v>
      </c>
      <c r="CS441" s="39">
        <f t="shared" si="360"/>
        <v>-10</v>
      </c>
    </row>
    <row r="442" spans="1:97" ht="12.75">
      <c r="A442" s="4" t="s">
        <v>107</v>
      </c>
      <c r="B442" s="4" t="s">
        <v>2</v>
      </c>
      <c r="C442" s="4" t="s">
        <v>356</v>
      </c>
      <c r="E442" s="4" t="s">
        <v>328</v>
      </c>
      <c r="F442" s="4" t="s">
        <v>357</v>
      </c>
      <c r="G442">
        <v>6.3</v>
      </c>
      <c r="H442">
        <v>7.1</v>
      </c>
      <c r="I442">
        <v>9</v>
      </c>
      <c r="J442">
        <v>6.7</v>
      </c>
      <c r="K442">
        <v>10.8</v>
      </c>
      <c r="L442">
        <v>16.2</v>
      </c>
      <c r="M442">
        <v>14.6</v>
      </c>
      <c r="N442">
        <v>17.8</v>
      </c>
      <c r="O442">
        <v>14.8</v>
      </c>
      <c r="P442">
        <v>21.5</v>
      </c>
      <c r="Q442">
        <v>14.2</v>
      </c>
      <c r="R442">
        <v>22.2</v>
      </c>
      <c r="S442">
        <v>20.8</v>
      </c>
      <c r="T442">
        <v>4.4</v>
      </c>
      <c r="U442">
        <v>16.7</v>
      </c>
      <c r="V442">
        <v>12.2</v>
      </c>
      <c r="W442">
        <v>17.5</v>
      </c>
      <c r="X442">
        <v>5.5</v>
      </c>
      <c r="Y442">
        <v>25.5</v>
      </c>
      <c r="Z442">
        <v>8.3</v>
      </c>
      <c r="AA442">
        <v>8.2</v>
      </c>
      <c r="AC442" s="38">
        <f t="shared" si="316"/>
        <v>0</v>
      </c>
      <c r="AD442" s="38">
        <f t="shared" si="317"/>
        <v>13.7</v>
      </c>
      <c r="AE442" s="38"/>
      <c r="AF442" s="38">
        <f t="shared" si="318"/>
        <v>15</v>
      </c>
      <c r="AG442" s="38">
        <f t="shared" si="319"/>
        <v>0</v>
      </c>
      <c r="AH442" s="38">
        <f t="shared" si="320"/>
        <v>0</v>
      </c>
      <c r="AI442" s="38">
        <f t="shared" si="321"/>
        <v>15</v>
      </c>
      <c r="AJ442" s="38"/>
      <c r="AK442" s="38">
        <f t="shared" si="322"/>
        <v>1</v>
      </c>
      <c r="AL442" s="38">
        <f t="shared" si="323"/>
        <v>0</v>
      </c>
      <c r="AM442" s="38">
        <f t="shared" si="324"/>
        <v>0</v>
      </c>
      <c r="AN442" s="38">
        <f t="shared" si="325"/>
        <v>1</v>
      </c>
      <c r="AO442" s="38"/>
      <c r="AP442" s="38">
        <f t="shared" si="326"/>
        <v>0</v>
      </c>
      <c r="AQ442" s="38">
        <f t="shared" si="327"/>
        <v>0</v>
      </c>
      <c r="AR442" s="38">
        <f t="shared" si="328"/>
        <v>0</v>
      </c>
      <c r="AS442" s="38">
        <f t="shared" si="329"/>
        <v>0</v>
      </c>
      <c r="AT442" s="38">
        <f t="shared" si="330"/>
        <v>0</v>
      </c>
      <c r="AU442" s="38"/>
      <c r="AV442" s="38">
        <f t="shared" si="331"/>
        <v>1</v>
      </c>
      <c r="AW442" s="38">
        <f t="shared" si="332"/>
        <v>1</v>
      </c>
      <c r="AX442" s="38">
        <f t="shared" si="333"/>
        <v>0</v>
      </c>
      <c r="AY442" s="38">
        <f t="shared" si="334"/>
        <v>0</v>
      </c>
      <c r="AZ442" s="38">
        <f t="shared" si="335"/>
        <v>1</v>
      </c>
      <c r="BA442" s="38">
        <f t="shared" si="336"/>
        <v>0</v>
      </c>
      <c r="BB442" s="38">
        <f t="shared" si="337"/>
        <v>0</v>
      </c>
      <c r="BC442" s="38">
        <f t="shared" si="338"/>
        <v>0</v>
      </c>
      <c r="BD442" s="38">
        <f t="shared" si="339"/>
        <v>3</v>
      </c>
      <c r="BE442" s="38"/>
      <c r="BF442" s="38"/>
      <c r="BG442" s="39">
        <f t="shared" si="340"/>
        <v>0.12105263157894737</v>
      </c>
      <c r="BH442" s="39">
        <f t="shared" si="341"/>
        <v>0.013725754749711626</v>
      </c>
      <c r="BI442" s="39">
        <f t="shared" si="342"/>
        <v>0.11715696628759054</v>
      </c>
      <c r="BJ442" s="38"/>
      <c r="BK442" s="38"/>
      <c r="BL442" s="38"/>
      <c r="BM442" s="38">
        <f t="shared" si="343"/>
        <v>0</v>
      </c>
      <c r="BN442" s="38">
        <f t="shared" si="344"/>
        <v>15</v>
      </c>
      <c r="BO442" s="38">
        <f t="shared" si="345"/>
        <v>1</v>
      </c>
      <c r="BP442" s="38">
        <f t="shared" si="346"/>
        <v>0</v>
      </c>
      <c r="BQ442" s="38">
        <f t="shared" si="347"/>
        <v>0</v>
      </c>
      <c r="BR442" s="38">
        <f t="shared" si="348"/>
        <v>0</v>
      </c>
      <c r="BS442" s="38">
        <f t="shared" si="349"/>
        <v>0</v>
      </c>
      <c r="BT442" s="38">
        <f t="shared" si="350"/>
        <v>0</v>
      </c>
      <c r="BU442" s="38">
        <f t="shared" si="351"/>
        <v>3</v>
      </c>
      <c r="BV442" s="40">
        <f t="shared" si="352"/>
        <v>-1</v>
      </c>
      <c r="BW442" s="40">
        <f t="shared" si="353"/>
        <v>0</v>
      </c>
      <c r="BX442" s="40">
        <f t="shared" si="354"/>
        <v>0</v>
      </c>
      <c r="BY442" s="38">
        <f t="shared" si="355"/>
        <v>18</v>
      </c>
      <c r="BZ442" s="37"/>
      <c r="CA442" s="37"/>
      <c r="CB442" s="37"/>
      <c r="CC442" s="37"/>
      <c r="CD442" s="37"/>
      <c r="CE442" s="37"/>
      <c r="CF442" s="37"/>
      <c r="CG442" s="37"/>
      <c r="CH442" s="37">
        <f t="shared" si="356"/>
        <v>0</v>
      </c>
      <c r="CI442" s="38">
        <f t="shared" si="357"/>
        <v>0</v>
      </c>
      <c r="CJ442" s="38">
        <f t="shared" si="358"/>
        <v>8.25</v>
      </c>
      <c r="CR442" s="38">
        <f t="shared" si="359"/>
        <v>-0.3117797565289375</v>
      </c>
      <c r="CS442" s="39">
        <f t="shared" si="360"/>
        <v>-10</v>
      </c>
    </row>
    <row r="443" spans="1:97" ht="12.75">
      <c r="A443" s="4" t="s">
        <v>107</v>
      </c>
      <c r="B443" s="4" t="s">
        <v>2</v>
      </c>
      <c r="C443" s="4" t="s">
        <v>358</v>
      </c>
      <c r="E443" s="4" t="s">
        <v>328</v>
      </c>
      <c r="F443" s="4" t="s">
        <v>359</v>
      </c>
      <c r="G443">
        <v>6.3</v>
      </c>
      <c r="H443">
        <v>11.7</v>
      </c>
      <c r="I443">
        <v>8.7</v>
      </c>
      <c r="J443">
        <v>16.4</v>
      </c>
      <c r="K443">
        <v>14</v>
      </c>
      <c r="L443">
        <v>10.9</v>
      </c>
      <c r="M443">
        <v>17.1</v>
      </c>
      <c r="N443">
        <v>8.5</v>
      </c>
      <c r="O443">
        <v>16.5</v>
      </c>
      <c r="P443">
        <v>12</v>
      </c>
      <c r="Q443">
        <v>19.5</v>
      </c>
      <c r="R443">
        <v>15.5</v>
      </c>
      <c r="S443">
        <v>17.1</v>
      </c>
      <c r="T443">
        <v>17.4</v>
      </c>
      <c r="U443">
        <v>10.2</v>
      </c>
      <c r="V443">
        <v>20.1</v>
      </c>
      <c r="W443">
        <v>14.1</v>
      </c>
      <c r="X443">
        <v>15.8</v>
      </c>
      <c r="Y443">
        <v>6.7</v>
      </c>
      <c r="Z443">
        <v>24.9</v>
      </c>
      <c r="AA443">
        <v>2.5</v>
      </c>
      <c r="AC443" s="38">
        <f t="shared" si="316"/>
        <v>0</v>
      </c>
      <c r="AD443" s="38">
        <f t="shared" si="317"/>
        <v>13.979999999999999</v>
      </c>
      <c r="AE443" s="38"/>
      <c r="AF443" s="38">
        <f t="shared" si="318"/>
        <v>0</v>
      </c>
      <c r="AG443" s="38">
        <f t="shared" si="319"/>
        <v>15</v>
      </c>
      <c r="AH443" s="38">
        <f t="shared" si="320"/>
        <v>0</v>
      </c>
      <c r="AI443" s="38">
        <f t="shared" si="321"/>
        <v>15</v>
      </c>
      <c r="AJ443" s="38"/>
      <c r="AK443" s="38">
        <f t="shared" si="322"/>
        <v>0</v>
      </c>
      <c r="AL443" s="38">
        <f t="shared" si="323"/>
        <v>1</v>
      </c>
      <c r="AM443" s="38">
        <f t="shared" si="324"/>
        <v>0</v>
      </c>
      <c r="AN443" s="38">
        <f t="shared" si="325"/>
        <v>1</v>
      </c>
      <c r="AO443" s="38"/>
      <c r="AP443" s="38">
        <f t="shared" si="326"/>
        <v>0</v>
      </c>
      <c r="AQ443" s="38">
        <f t="shared" si="327"/>
        <v>0</v>
      </c>
      <c r="AR443" s="38">
        <f t="shared" si="328"/>
        <v>0</v>
      </c>
      <c r="AS443" s="38">
        <f t="shared" si="329"/>
        <v>0</v>
      </c>
      <c r="AT443" s="38">
        <f t="shared" si="330"/>
        <v>0</v>
      </c>
      <c r="AU443" s="38"/>
      <c r="AV443" s="38">
        <f t="shared" si="331"/>
        <v>0</v>
      </c>
      <c r="AW443" s="38">
        <f t="shared" si="332"/>
        <v>1</v>
      </c>
      <c r="AX443" s="38">
        <f t="shared" si="333"/>
        <v>1</v>
      </c>
      <c r="AY443" s="38">
        <f t="shared" si="334"/>
        <v>0</v>
      </c>
      <c r="AZ443" s="38">
        <f t="shared" si="335"/>
        <v>0</v>
      </c>
      <c r="BA443" s="38">
        <f t="shared" si="336"/>
        <v>0</v>
      </c>
      <c r="BB443" s="38">
        <f t="shared" si="337"/>
        <v>0</v>
      </c>
      <c r="BC443" s="38">
        <f t="shared" si="338"/>
        <v>0</v>
      </c>
      <c r="BD443" s="38">
        <f t="shared" si="339"/>
        <v>2</v>
      </c>
      <c r="BE443" s="38"/>
      <c r="BF443" s="38"/>
      <c r="BG443" s="39">
        <f t="shared" si="340"/>
        <v>0.051428571428571476</v>
      </c>
      <c r="BH443" s="39">
        <f t="shared" si="341"/>
        <v>0.003436798306388676</v>
      </c>
      <c r="BI443" s="39">
        <f t="shared" si="342"/>
        <v>0.058624212629157554</v>
      </c>
      <c r="BJ443" s="38"/>
      <c r="BK443" s="38"/>
      <c r="BL443" s="38"/>
      <c r="BM443" s="38">
        <f t="shared" si="343"/>
        <v>0</v>
      </c>
      <c r="BN443" s="38">
        <f t="shared" si="344"/>
        <v>15</v>
      </c>
      <c r="BO443" s="38">
        <f t="shared" si="345"/>
        <v>1</v>
      </c>
      <c r="BP443" s="38">
        <f t="shared" si="346"/>
        <v>0</v>
      </c>
      <c r="BQ443" s="38">
        <f t="shared" si="347"/>
        <v>0</v>
      </c>
      <c r="BR443" s="38">
        <f t="shared" si="348"/>
        <v>0</v>
      </c>
      <c r="BS443" s="38">
        <f t="shared" si="349"/>
        <v>0</v>
      </c>
      <c r="BT443" s="38">
        <f t="shared" si="350"/>
        <v>0</v>
      </c>
      <c r="BU443" s="38">
        <f t="shared" si="351"/>
        <v>2</v>
      </c>
      <c r="BV443" s="40">
        <f t="shared" si="352"/>
        <v>-1</v>
      </c>
      <c r="BW443" s="40">
        <f t="shared" si="353"/>
        <v>0</v>
      </c>
      <c r="BX443" s="40">
        <f t="shared" si="354"/>
        <v>0</v>
      </c>
      <c r="BY443" s="38">
        <f t="shared" si="355"/>
        <v>17</v>
      </c>
      <c r="BZ443" s="37"/>
      <c r="CA443" s="37"/>
      <c r="CB443" s="37"/>
      <c r="CC443" s="37"/>
      <c r="CD443" s="37"/>
      <c r="CE443" s="37"/>
      <c r="CF443" s="37"/>
      <c r="CG443" s="37"/>
      <c r="CH443" s="37">
        <f t="shared" si="356"/>
        <v>0</v>
      </c>
      <c r="CI443" s="38">
        <f t="shared" si="357"/>
        <v>0</v>
      </c>
      <c r="CJ443" s="38">
        <f t="shared" si="358"/>
        <v>13.7</v>
      </c>
      <c r="CR443" s="38">
        <f t="shared" si="359"/>
        <v>-0.060710550958651244</v>
      </c>
      <c r="CS443" s="39">
        <f t="shared" si="360"/>
        <v>-10</v>
      </c>
    </row>
    <row r="444" spans="1:97" ht="12.75">
      <c r="A444" s="4" t="s">
        <v>189</v>
      </c>
      <c r="B444" s="4" t="s">
        <v>2</v>
      </c>
      <c r="C444" s="4" t="s">
        <v>360</v>
      </c>
      <c r="E444" s="4" t="s">
        <v>328</v>
      </c>
      <c r="F444" s="4" t="s">
        <v>361</v>
      </c>
      <c r="G444">
        <v>6.3</v>
      </c>
      <c r="H444">
        <v>9.3</v>
      </c>
      <c r="I444">
        <v>9.3</v>
      </c>
      <c r="J444">
        <v>9.3</v>
      </c>
      <c r="K444">
        <v>14.2</v>
      </c>
      <c r="L444">
        <v>17.2</v>
      </c>
      <c r="M444">
        <v>-1.9</v>
      </c>
      <c r="N444">
        <v>20.3</v>
      </c>
      <c r="O444">
        <v>12.3</v>
      </c>
      <c r="P444">
        <v>12.8</v>
      </c>
      <c r="Q444">
        <v>15.8</v>
      </c>
      <c r="R444">
        <v>8.3</v>
      </c>
      <c r="S444">
        <v>3.5</v>
      </c>
      <c r="T444">
        <v>13.6</v>
      </c>
      <c r="U444">
        <v>21.4</v>
      </c>
      <c r="V444">
        <v>15.2</v>
      </c>
      <c r="W444">
        <v>19.4</v>
      </c>
      <c r="X444">
        <v>15.2</v>
      </c>
      <c r="Y444">
        <v>7.9</v>
      </c>
      <c r="Z444">
        <v>19.5</v>
      </c>
      <c r="AA444">
        <v>30.1</v>
      </c>
      <c r="AC444" s="38">
        <f t="shared" si="316"/>
        <v>0</v>
      </c>
      <c r="AD444" s="38">
        <f t="shared" si="317"/>
        <v>13.635</v>
      </c>
      <c r="AE444" s="38"/>
      <c r="AF444" s="38">
        <f t="shared" si="318"/>
        <v>0</v>
      </c>
      <c r="AG444" s="38">
        <f t="shared" si="319"/>
        <v>5</v>
      </c>
      <c r="AH444" s="38">
        <f t="shared" si="320"/>
        <v>15</v>
      </c>
      <c r="AI444" s="38">
        <f t="shared" si="321"/>
        <v>20</v>
      </c>
      <c r="AJ444" s="38"/>
      <c r="AK444" s="38">
        <f t="shared" si="322"/>
        <v>0</v>
      </c>
      <c r="AL444" s="38">
        <f t="shared" si="323"/>
        <v>0</v>
      </c>
      <c r="AM444" s="38">
        <f t="shared" si="324"/>
        <v>2.5</v>
      </c>
      <c r="AN444" s="38">
        <f t="shared" si="325"/>
        <v>2.5</v>
      </c>
      <c r="AO444" s="38"/>
      <c r="AP444" s="38">
        <f t="shared" si="326"/>
        <v>1</v>
      </c>
      <c r="AQ444" s="38">
        <f t="shared" si="327"/>
        <v>1</v>
      </c>
      <c r="AR444" s="38">
        <f t="shared" si="328"/>
        <v>1</v>
      </c>
      <c r="AS444" s="38">
        <f t="shared" si="329"/>
        <v>0</v>
      </c>
      <c r="AT444" s="38">
        <f t="shared" si="330"/>
        <v>0</v>
      </c>
      <c r="AU444" s="38"/>
      <c r="AV444" s="38">
        <f t="shared" si="331"/>
        <v>1</v>
      </c>
      <c r="AW444" s="38">
        <f t="shared" si="332"/>
        <v>1</v>
      </c>
      <c r="AX444" s="38">
        <f t="shared" si="333"/>
        <v>0</v>
      </c>
      <c r="AY444" s="38">
        <f t="shared" si="334"/>
        <v>1</v>
      </c>
      <c r="AZ444" s="38">
        <f t="shared" si="335"/>
        <v>0</v>
      </c>
      <c r="BA444" s="38">
        <f t="shared" si="336"/>
        <v>1</v>
      </c>
      <c r="BB444" s="38">
        <f t="shared" si="337"/>
        <v>1</v>
      </c>
      <c r="BC444" s="38">
        <f t="shared" si="338"/>
        <v>1</v>
      </c>
      <c r="BD444" s="38">
        <f t="shared" si="339"/>
        <v>6</v>
      </c>
      <c r="BE444" s="38"/>
      <c r="BF444" s="38"/>
      <c r="BG444" s="39">
        <f t="shared" si="340"/>
        <v>0.5394736842105261</v>
      </c>
      <c r="BH444" s="39">
        <f t="shared" si="341"/>
        <v>0.2080306131676775</v>
      </c>
      <c r="BI444" s="39">
        <f t="shared" si="342"/>
        <v>0.4561037307101067</v>
      </c>
      <c r="BJ444" s="38"/>
      <c r="BK444" s="38"/>
      <c r="BL444" s="38"/>
      <c r="BM444" s="38">
        <f t="shared" si="343"/>
        <v>0</v>
      </c>
      <c r="BN444" s="38">
        <f t="shared" si="344"/>
        <v>20</v>
      </c>
      <c r="BO444" s="38">
        <f t="shared" si="345"/>
        <v>2.5</v>
      </c>
      <c r="BP444" s="38">
        <f t="shared" si="346"/>
        <v>1</v>
      </c>
      <c r="BQ444" s="38">
        <f t="shared" si="347"/>
        <v>1</v>
      </c>
      <c r="BR444" s="38">
        <f t="shared" si="348"/>
        <v>1</v>
      </c>
      <c r="BS444" s="38">
        <f t="shared" si="349"/>
        <v>0</v>
      </c>
      <c r="BT444" s="38">
        <f t="shared" si="350"/>
        <v>0</v>
      </c>
      <c r="BU444" s="38">
        <f t="shared" si="351"/>
        <v>6</v>
      </c>
      <c r="BV444" s="40">
        <f t="shared" si="352"/>
        <v>2.5</v>
      </c>
      <c r="BW444" s="40">
        <f t="shared" si="353"/>
        <v>0</v>
      </c>
      <c r="BX444" s="40">
        <f t="shared" si="354"/>
        <v>5</v>
      </c>
      <c r="BY444" s="38">
        <f t="shared" si="355"/>
        <v>39</v>
      </c>
      <c r="BZ444" s="37"/>
      <c r="CA444" s="37"/>
      <c r="CB444" s="37"/>
      <c r="CC444" s="37"/>
      <c r="CD444" s="37"/>
      <c r="CE444" s="37"/>
      <c r="CF444" s="37"/>
      <c r="CG444" s="37"/>
      <c r="CH444" s="37">
        <f t="shared" si="356"/>
        <v>1</v>
      </c>
      <c r="CI444" s="38">
        <f t="shared" si="357"/>
        <v>1</v>
      </c>
      <c r="CJ444" s="38">
        <f t="shared" si="358"/>
        <v>24.8</v>
      </c>
      <c r="CR444" s="38">
        <f t="shared" si="359"/>
        <v>0.41883234088932775</v>
      </c>
      <c r="CS444" s="39">
        <f t="shared" si="360"/>
        <v>-10</v>
      </c>
    </row>
    <row r="445" spans="1:97" ht="12.75">
      <c r="A445" s="4" t="s">
        <v>189</v>
      </c>
      <c r="B445" s="4" t="s">
        <v>2</v>
      </c>
      <c r="C445" s="4" t="s">
        <v>362</v>
      </c>
      <c r="E445" s="4" t="s">
        <v>328</v>
      </c>
      <c r="F445" s="4" t="s">
        <v>363</v>
      </c>
      <c r="G445">
        <v>6.3</v>
      </c>
      <c r="H445">
        <v>6.1</v>
      </c>
      <c r="I445">
        <v>0.2</v>
      </c>
      <c r="J445">
        <v>11</v>
      </c>
      <c r="K445">
        <v>14.3</v>
      </c>
      <c r="L445">
        <v>10.7</v>
      </c>
      <c r="M445">
        <v>1.2</v>
      </c>
      <c r="N445">
        <v>6.3</v>
      </c>
      <c r="O445">
        <v>15</v>
      </c>
      <c r="P445">
        <v>16.7</v>
      </c>
      <c r="Q445">
        <v>10.8</v>
      </c>
      <c r="R445">
        <v>15.5</v>
      </c>
      <c r="S445">
        <v>10.7</v>
      </c>
      <c r="T445">
        <v>14.8</v>
      </c>
      <c r="U445">
        <v>9.3</v>
      </c>
      <c r="V445">
        <v>16.1</v>
      </c>
      <c r="W445">
        <v>6.7</v>
      </c>
      <c r="X445">
        <v>9.2</v>
      </c>
      <c r="Y445">
        <v>11.8</v>
      </c>
      <c r="Z445">
        <v>28.1</v>
      </c>
      <c r="AA445">
        <v>33.6</v>
      </c>
      <c r="AC445" s="38">
        <f t="shared" si="316"/>
        <v>0</v>
      </c>
      <c r="AD445" s="38">
        <f t="shared" si="317"/>
        <v>12.405</v>
      </c>
      <c r="AE445" s="38"/>
      <c r="AF445" s="38">
        <f t="shared" si="318"/>
        <v>0</v>
      </c>
      <c r="AG445" s="38">
        <f t="shared" si="319"/>
        <v>15</v>
      </c>
      <c r="AH445" s="38">
        <f t="shared" si="320"/>
        <v>15</v>
      </c>
      <c r="AI445" s="38">
        <f t="shared" si="321"/>
        <v>30</v>
      </c>
      <c r="AJ445" s="38"/>
      <c r="AK445" s="38">
        <f t="shared" si="322"/>
        <v>0</v>
      </c>
      <c r="AL445" s="38">
        <f t="shared" si="323"/>
        <v>2.5</v>
      </c>
      <c r="AM445" s="38">
        <f t="shared" si="324"/>
        <v>5</v>
      </c>
      <c r="AN445" s="38">
        <f t="shared" si="325"/>
        <v>7.5</v>
      </c>
      <c r="AO445" s="38"/>
      <c r="AP445" s="38">
        <f t="shared" si="326"/>
        <v>1</v>
      </c>
      <c r="AQ445" s="38">
        <f t="shared" si="327"/>
        <v>1</v>
      </c>
      <c r="AR445" s="38">
        <f t="shared" si="328"/>
        <v>1</v>
      </c>
      <c r="AS445" s="38">
        <f t="shared" si="329"/>
        <v>1</v>
      </c>
      <c r="AT445" s="38">
        <f t="shared" si="330"/>
        <v>0</v>
      </c>
      <c r="AU445" s="38"/>
      <c r="AV445" s="38">
        <f t="shared" si="331"/>
        <v>1</v>
      </c>
      <c r="AW445" s="38">
        <f t="shared" si="332"/>
        <v>1</v>
      </c>
      <c r="AX445" s="38">
        <f t="shared" si="333"/>
        <v>1</v>
      </c>
      <c r="AY445" s="38">
        <f t="shared" si="334"/>
        <v>0</v>
      </c>
      <c r="AZ445" s="38">
        <f t="shared" si="335"/>
        <v>1</v>
      </c>
      <c r="BA445" s="38">
        <f t="shared" si="336"/>
        <v>1</v>
      </c>
      <c r="BB445" s="38">
        <f t="shared" si="337"/>
        <v>1</v>
      </c>
      <c r="BC445" s="38">
        <f t="shared" si="338"/>
        <v>1</v>
      </c>
      <c r="BD445" s="38">
        <f t="shared" si="339"/>
        <v>7</v>
      </c>
      <c r="BE445" s="38"/>
      <c r="BF445" s="38"/>
      <c r="BG445" s="39">
        <f t="shared" si="340"/>
        <v>0.7814285714285714</v>
      </c>
      <c r="BH445" s="39">
        <f t="shared" si="341"/>
        <v>0.3476533402134596</v>
      </c>
      <c r="BI445" s="39">
        <f t="shared" si="342"/>
        <v>0.5896213532543234</v>
      </c>
      <c r="BJ445" s="38"/>
      <c r="BK445" s="38"/>
      <c r="BL445" s="38"/>
      <c r="BM445" s="38">
        <f t="shared" si="343"/>
        <v>0</v>
      </c>
      <c r="BN445" s="38">
        <f t="shared" si="344"/>
        <v>30</v>
      </c>
      <c r="BO445" s="38">
        <f t="shared" si="345"/>
        <v>7.5</v>
      </c>
      <c r="BP445" s="38">
        <f t="shared" si="346"/>
        <v>1</v>
      </c>
      <c r="BQ445" s="38">
        <f t="shared" si="347"/>
        <v>1</v>
      </c>
      <c r="BR445" s="38">
        <f t="shared" si="348"/>
        <v>1</v>
      </c>
      <c r="BS445" s="38">
        <f t="shared" si="349"/>
        <v>1</v>
      </c>
      <c r="BT445" s="38">
        <f t="shared" si="350"/>
        <v>0</v>
      </c>
      <c r="BU445" s="38">
        <f t="shared" si="351"/>
        <v>7</v>
      </c>
      <c r="BV445" s="40">
        <f t="shared" si="352"/>
        <v>5</v>
      </c>
      <c r="BW445" s="40">
        <f t="shared" si="353"/>
        <v>5</v>
      </c>
      <c r="BX445" s="40">
        <f t="shared" si="354"/>
        <v>10</v>
      </c>
      <c r="BY445" s="38">
        <f t="shared" si="355"/>
        <v>68.5</v>
      </c>
      <c r="BZ445" s="37"/>
      <c r="CA445" s="37"/>
      <c r="CB445" s="37"/>
      <c r="CC445" s="37" t="s">
        <v>620</v>
      </c>
      <c r="CD445" s="37" t="s">
        <v>620</v>
      </c>
      <c r="CE445" s="37"/>
      <c r="CF445" s="37"/>
      <c r="CG445" s="37"/>
      <c r="CH445" s="37">
        <f t="shared" si="356"/>
        <v>1</v>
      </c>
      <c r="CI445" s="38">
        <f t="shared" si="357"/>
        <v>1</v>
      </c>
      <c r="CJ445" s="38">
        <f t="shared" si="358"/>
        <v>30.85</v>
      </c>
      <c r="CR445" s="38">
        <f t="shared" si="359"/>
        <v>0.5651049859460686</v>
      </c>
      <c r="CS445" s="39">
        <f t="shared" si="360"/>
        <v>-10</v>
      </c>
    </row>
    <row r="446" spans="1:97" ht="12.75">
      <c r="A446" s="4" t="s">
        <v>189</v>
      </c>
      <c r="B446" s="4" t="s">
        <v>2</v>
      </c>
      <c r="C446" s="4" t="s">
        <v>364</v>
      </c>
      <c r="E446" s="4" t="s">
        <v>328</v>
      </c>
      <c r="F446" s="4" t="s">
        <v>365</v>
      </c>
      <c r="G446">
        <v>6.3</v>
      </c>
      <c r="H446">
        <v>7.1</v>
      </c>
      <c r="I446">
        <v>10.8</v>
      </c>
      <c r="J446">
        <v>8.8</v>
      </c>
      <c r="K446">
        <v>18.9</v>
      </c>
      <c r="L446">
        <v>10.9</v>
      </c>
      <c r="M446">
        <v>7.1</v>
      </c>
      <c r="N446">
        <v>14.4</v>
      </c>
      <c r="O446">
        <v>6.9</v>
      </c>
      <c r="P446">
        <v>12.1</v>
      </c>
      <c r="Q446">
        <v>0.3</v>
      </c>
      <c r="R446">
        <v>8.6</v>
      </c>
      <c r="S446">
        <v>17.4</v>
      </c>
      <c r="T446">
        <v>13.4</v>
      </c>
      <c r="U446">
        <v>10.9</v>
      </c>
      <c r="V446">
        <v>18.8</v>
      </c>
      <c r="W446">
        <v>13.6</v>
      </c>
      <c r="X446">
        <v>11</v>
      </c>
      <c r="Y446">
        <v>22.3</v>
      </c>
      <c r="Z446">
        <v>15</v>
      </c>
      <c r="AA446">
        <v>29.9</v>
      </c>
      <c r="AC446" s="38">
        <f t="shared" si="316"/>
        <v>0</v>
      </c>
      <c r="AD446" s="38">
        <f t="shared" si="317"/>
        <v>12.91</v>
      </c>
      <c r="AE446" s="38"/>
      <c r="AF446" s="38">
        <f t="shared" si="318"/>
        <v>10</v>
      </c>
      <c r="AG446" s="38">
        <f t="shared" si="319"/>
        <v>0</v>
      </c>
      <c r="AH446" s="38">
        <f t="shared" si="320"/>
        <v>15</v>
      </c>
      <c r="AI446" s="38">
        <f t="shared" si="321"/>
        <v>25</v>
      </c>
      <c r="AJ446" s="38"/>
      <c r="AK446" s="38">
        <f t="shared" si="322"/>
        <v>1</v>
      </c>
      <c r="AL446" s="38">
        <f t="shared" si="323"/>
        <v>0</v>
      </c>
      <c r="AM446" s="38">
        <f t="shared" si="324"/>
        <v>2.5</v>
      </c>
      <c r="AN446" s="38">
        <f t="shared" si="325"/>
        <v>3.5</v>
      </c>
      <c r="AO446" s="38"/>
      <c r="AP446" s="38">
        <f t="shared" si="326"/>
        <v>1</v>
      </c>
      <c r="AQ446" s="38">
        <f t="shared" si="327"/>
        <v>1</v>
      </c>
      <c r="AR446" s="38">
        <f t="shared" si="328"/>
        <v>1</v>
      </c>
      <c r="AS446" s="38">
        <f t="shared" si="329"/>
        <v>0</v>
      </c>
      <c r="AT446" s="38">
        <f t="shared" si="330"/>
        <v>0</v>
      </c>
      <c r="AU446" s="38"/>
      <c r="AV446" s="38">
        <f t="shared" si="331"/>
        <v>1</v>
      </c>
      <c r="AW446" s="38">
        <f t="shared" si="332"/>
        <v>0</v>
      </c>
      <c r="AX446" s="38">
        <f t="shared" si="333"/>
        <v>1</v>
      </c>
      <c r="AY446" s="38">
        <f t="shared" si="334"/>
        <v>1</v>
      </c>
      <c r="AZ446" s="38">
        <f t="shared" si="335"/>
        <v>1</v>
      </c>
      <c r="BA446" s="38">
        <f t="shared" si="336"/>
        <v>1</v>
      </c>
      <c r="BB446" s="38">
        <f t="shared" si="337"/>
        <v>1</v>
      </c>
      <c r="BC446" s="38">
        <f t="shared" si="338"/>
        <v>1</v>
      </c>
      <c r="BD446" s="38">
        <f t="shared" si="339"/>
        <v>7</v>
      </c>
      <c r="BE446" s="38"/>
      <c r="BF446" s="38"/>
      <c r="BG446" s="39">
        <f t="shared" si="340"/>
        <v>0.5801503759398496</v>
      </c>
      <c r="BH446" s="39">
        <f t="shared" si="341"/>
        <v>0.2833842923782364</v>
      </c>
      <c r="BI446" s="39">
        <f t="shared" si="342"/>
        <v>0.5323385129579077</v>
      </c>
      <c r="BJ446" s="38"/>
      <c r="BK446" s="38"/>
      <c r="BL446" s="38"/>
      <c r="BM446" s="38">
        <f t="shared" si="343"/>
        <v>0</v>
      </c>
      <c r="BN446" s="38">
        <f t="shared" si="344"/>
        <v>25</v>
      </c>
      <c r="BO446" s="38">
        <f t="shared" si="345"/>
        <v>3.5</v>
      </c>
      <c r="BP446" s="38">
        <f t="shared" si="346"/>
        <v>1</v>
      </c>
      <c r="BQ446" s="38">
        <f t="shared" si="347"/>
        <v>1</v>
      </c>
      <c r="BR446" s="38">
        <f t="shared" si="348"/>
        <v>1</v>
      </c>
      <c r="BS446" s="38">
        <f t="shared" si="349"/>
        <v>0</v>
      </c>
      <c r="BT446" s="38">
        <f t="shared" si="350"/>
        <v>0</v>
      </c>
      <c r="BU446" s="38">
        <f t="shared" si="351"/>
        <v>7</v>
      </c>
      <c r="BV446" s="40">
        <f t="shared" si="352"/>
        <v>2.5</v>
      </c>
      <c r="BW446" s="40">
        <f t="shared" si="353"/>
        <v>5</v>
      </c>
      <c r="BX446" s="40">
        <f t="shared" si="354"/>
        <v>10</v>
      </c>
      <c r="BY446" s="38">
        <f t="shared" si="355"/>
        <v>56</v>
      </c>
      <c r="BZ446" s="37"/>
      <c r="CA446" s="37"/>
      <c r="CB446" s="37"/>
      <c r="CC446" s="37"/>
      <c r="CD446" s="37" t="s">
        <v>620</v>
      </c>
      <c r="CE446" s="37"/>
      <c r="CF446" s="37"/>
      <c r="CG446" s="37"/>
      <c r="CH446" s="37">
        <f t="shared" si="356"/>
        <v>1</v>
      </c>
      <c r="CI446" s="38">
        <f t="shared" si="357"/>
        <v>1</v>
      </c>
      <c r="CJ446" s="38">
        <f t="shared" si="358"/>
        <v>22.45</v>
      </c>
      <c r="CR446" s="38">
        <f t="shared" si="359"/>
        <v>0.6343350145303064</v>
      </c>
      <c r="CS446" s="39">
        <f t="shared" si="360"/>
        <v>-10</v>
      </c>
    </row>
    <row r="447" spans="1:97" ht="12.75">
      <c r="A447" s="4" t="s">
        <v>189</v>
      </c>
      <c r="B447" s="4" t="s">
        <v>2</v>
      </c>
      <c r="C447" s="4" t="s">
        <v>366</v>
      </c>
      <c r="E447" s="4" t="s">
        <v>328</v>
      </c>
      <c r="F447" s="4" t="s">
        <v>367</v>
      </c>
      <c r="G447">
        <v>6.3</v>
      </c>
      <c r="H447">
        <v>9.4</v>
      </c>
      <c r="I447">
        <v>5.3</v>
      </c>
      <c r="J447">
        <v>10.2</v>
      </c>
      <c r="K447">
        <v>3.3</v>
      </c>
      <c r="L447">
        <v>2.2</v>
      </c>
      <c r="M447">
        <v>13.6</v>
      </c>
      <c r="N447">
        <v>20.9</v>
      </c>
      <c r="O447">
        <v>15.1</v>
      </c>
      <c r="P447">
        <v>13.7</v>
      </c>
      <c r="Q447">
        <v>7.3</v>
      </c>
      <c r="R447">
        <v>9.8</v>
      </c>
      <c r="S447">
        <v>20.1</v>
      </c>
      <c r="T447">
        <v>13.7</v>
      </c>
      <c r="U447">
        <v>7</v>
      </c>
      <c r="V447">
        <v>11.3</v>
      </c>
      <c r="W447">
        <v>14.6</v>
      </c>
      <c r="X447">
        <v>16.8</v>
      </c>
      <c r="Y447">
        <v>17</v>
      </c>
      <c r="Z447">
        <v>22.6</v>
      </c>
      <c r="AA447">
        <v>26.9</v>
      </c>
      <c r="AC447" s="38">
        <f t="shared" si="316"/>
        <v>0</v>
      </c>
      <c r="AD447" s="38">
        <f t="shared" si="317"/>
        <v>13.040000000000001</v>
      </c>
      <c r="AE447" s="38"/>
      <c r="AF447" s="38">
        <f t="shared" si="318"/>
        <v>0</v>
      </c>
      <c r="AG447" s="38">
        <f t="shared" si="319"/>
        <v>10</v>
      </c>
      <c r="AH447" s="38">
        <f t="shared" si="320"/>
        <v>15</v>
      </c>
      <c r="AI447" s="38">
        <f t="shared" si="321"/>
        <v>25</v>
      </c>
      <c r="AJ447" s="38"/>
      <c r="AK447" s="38">
        <f t="shared" si="322"/>
        <v>0</v>
      </c>
      <c r="AL447" s="38">
        <f t="shared" si="323"/>
        <v>1</v>
      </c>
      <c r="AM447" s="38">
        <f t="shared" si="324"/>
        <v>2.5</v>
      </c>
      <c r="AN447" s="38">
        <f t="shared" si="325"/>
        <v>3.5</v>
      </c>
      <c r="AO447" s="38"/>
      <c r="AP447" s="38">
        <f t="shared" si="326"/>
        <v>1</v>
      </c>
      <c r="AQ447" s="38">
        <f t="shared" si="327"/>
        <v>1</v>
      </c>
      <c r="AR447" s="38">
        <f t="shared" si="328"/>
        <v>1</v>
      </c>
      <c r="AS447" s="38">
        <f t="shared" si="329"/>
        <v>1</v>
      </c>
      <c r="AT447" s="38">
        <f t="shared" si="330"/>
        <v>0</v>
      </c>
      <c r="AU447" s="38"/>
      <c r="AV447" s="38">
        <f t="shared" si="331"/>
        <v>1</v>
      </c>
      <c r="AW447" s="38">
        <f t="shared" si="332"/>
        <v>1</v>
      </c>
      <c r="AX447" s="38">
        <f t="shared" si="333"/>
        <v>0</v>
      </c>
      <c r="AY447" s="38">
        <f t="shared" si="334"/>
        <v>0</v>
      </c>
      <c r="AZ447" s="38">
        <f t="shared" si="335"/>
        <v>1</v>
      </c>
      <c r="BA447" s="38">
        <f t="shared" si="336"/>
        <v>1</v>
      </c>
      <c r="BB447" s="38">
        <f t="shared" si="337"/>
        <v>1</v>
      </c>
      <c r="BC447" s="38">
        <f t="shared" si="338"/>
        <v>1</v>
      </c>
      <c r="BD447" s="38">
        <f t="shared" si="339"/>
        <v>6</v>
      </c>
      <c r="BE447" s="38"/>
      <c r="BF447" s="38"/>
      <c r="BG447" s="39">
        <f t="shared" si="340"/>
        <v>0.7046616541353384</v>
      </c>
      <c r="BH447" s="39">
        <f t="shared" si="341"/>
        <v>0.4079882215410671</v>
      </c>
      <c r="BI447" s="39">
        <f t="shared" si="342"/>
        <v>0.6387395568939402</v>
      </c>
      <c r="BJ447" s="38"/>
      <c r="BK447" s="38"/>
      <c r="BL447" s="38"/>
      <c r="BM447" s="38">
        <f t="shared" si="343"/>
        <v>0</v>
      </c>
      <c r="BN447" s="38">
        <f t="shared" si="344"/>
        <v>25</v>
      </c>
      <c r="BO447" s="38">
        <f t="shared" si="345"/>
        <v>3.5</v>
      </c>
      <c r="BP447" s="38">
        <f t="shared" si="346"/>
        <v>1</v>
      </c>
      <c r="BQ447" s="38">
        <f t="shared" si="347"/>
        <v>1</v>
      </c>
      <c r="BR447" s="38">
        <f t="shared" si="348"/>
        <v>1</v>
      </c>
      <c r="BS447" s="38">
        <f t="shared" si="349"/>
        <v>1</v>
      </c>
      <c r="BT447" s="38">
        <f t="shared" si="350"/>
        <v>0</v>
      </c>
      <c r="BU447" s="38">
        <f t="shared" si="351"/>
        <v>6</v>
      </c>
      <c r="BV447" s="40">
        <f t="shared" si="352"/>
        <v>2.5</v>
      </c>
      <c r="BW447" s="40">
        <f t="shared" si="353"/>
        <v>5</v>
      </c>
      <c r="BX447" s="40">
        <f t="shared" si="354"/>
        <v>10</v>
      </c>
      <c r="BY447" s="38">
        <f t="shared" si="355"/>
        <v>56</v>
      </c>
      <c r="BZ447" s="37"/>
      <c r="CA447" s="37"/>
      <c r="CB447" s="37"/>
      <c r="CC447" s="37"/>
      <c r="CD447" s="37" t="s">
        <v>620</v>
      </c>
      <c r="CE447" s="37"/>
      <c r="CF447" s="37"/>
      <c r="CG447" s="37"/>
      <c r="CH447" s="37">
        <f t="shared" si="356"/>
        <v>1</v>
      </c>
      <c r="CI447" s="38">
        <f t="shared" si="357"/>
        <v>1</v>
      </c>
      <c r="CJ447" s="38">
        <f t="shared" si="358"/>
        <v>24.75</v>
      </c>
      <c r="CR447" s="38">
        <f t="shared" si="359"/>
        <v>0.5229927800983509</v>
      </c>
      <c r="CS447" s="39">
        <f t="shared" si="360"/>
        <v>-10</v>
      </c>
    </row>
    <row r="448" spans="1:97" ht="12.75">
      <c r="A448" s="4" t="s">
        <v>393</v>
      </c>
      <c r="B448" s="4" t="s">
        <v>3</v>
      </c>
      <c r="C448" t="s">
        <v>622</v>
      </c>
      <c r="D448" t="s">
        <v>623</v>
      </c>
      <c r="E448" s="4" t="s">
        <v>8</v>
      </c>
      <c r="G448">
        <v>6.3</v>
      </c>
      <c r="H448">
        <v>14.6</v>
      </c>
      <c r="I448">
        <v>12.4</v>
      </c>
      <c r="J448">
        <v>13.5</v>
      </c>
      <c r="K448">
        <v>12.8</v>
      </c>
      <c r="L448">
        <v>14.3</v>
      </c>
      <c r="M448">
        <v>14.4</v>
      </c>
      <c r="N448">
        <v>16</v>
      </c>
      <c r="O448">
        <v>15.4</v>
      </c>
      <c r="P448">
        <v>14.7</v>
      </c>
      <c r="Q448">
        <v>13.5</v>
      </c>
      <c r="R448">
        <v>12.1</v>
      </c>
      <c r="S448">
        <v>16.8</v>
      </c>
      <c r="T448">
        <v>15.6</v>
      </c>
      <c r="U448">
        <v>15.3</v>
      </c>
      <c r="V448">
        <v>16.2</v>
      </c>
      <c r="W448">
        <v>18.4</v>
      </c>
      <c r="X448">
        <v>10.6</v>
      </c>
      <c r="Y448">
        <v>15.9</v>
      </c>
      <c r="Z448">
        <v>7</v>
      </c>
      <c r="AA448">
        <v>-0.2</v>
      </c>
      <c r="AC448" s="38">
        <f>COUNTIF(H448:AA448,"")</f>
        <v>0</v>
      </c>
      <c r="AD448" s="38">
        <f>AVERAGE(H448:AA448)</f>
        <v>13.465</v>
      </c>
      <c r="AE448" s="38"/>
      <c r="AF448" s="38">
        <f aca="true" t="shared" si="361" ref="AF448:AH452">IF(Y448&gt;Y$20*1.5,15,IF(Y448&gt;Y$20*1.3,10,IF(Y448&gt;Y$20*1.15,5,0)))</f>
        <v>0</v>
      </c>
      <c r="AG448" s="38">
        <f t="shared" si="361"/>
        <v>0</v>
      </c>
      <c r="AH448" s="38">
        <f t="shared" si="361"/>
        <v>0</v>
      </c>
      <c r="AI448" s="38">
        <f>SUM(AF448:AH448)</f>
        <v>0</v>
      </c>
      <c r="AJ448" s="38"/>
      <c r="AK448" s="38">
        <f aca="true" t="shared" si="362" ref="AK448:AM452">IF(Y448&gt;$AD448*2.5,5,IF(Y448&gt;$AD448*2,2.5,IF(Y448&gt;$AD448*1.5,1,0)))</f>
        <v>0</v>
      </c>
      <c r="AL448" s="38">
        <f t="shared" si="362"/>
        <v>0</v>
      </c>
      <c r="AM448" s="38">
        <f t="shared" si="362"/>
        <v>0</v>
      </c>
      <c r="AN448" s="38">
        <f>SUM(AK448:AM448)</f>
        <v>0</v>
      </c>
      <c r="AO448" s="38"/>
      <c r="AP448" s="38">
        <f>IF(AA448&lt;AA$20*1.2,0,1)</f>
        <v>0</v>
      </c>
      <c r="AQ448" s="38">
        <f>IF((Z448+AA448)&lt;(Z$20*1.2+AA$20*1.2),0,1)</f>
        <v>0</v>
      </c>
      <c r="AR448" s="38">
        <f>IF(AA448&gt;MAX(F448:Z448),1,0)</f>
        <v>0</v>
      </c>
      <c r="AS448" s="38">
        <f>IF(AA448&lt;MAX(F448:Z448),0,IF(Z448&lt;MAX(F448:Y448),0,1))</f>
        <v>0</v>
      </c>
      <c r="AT448" s="38">
        <f>IF(AA448&lt;MAX(F448:Z448),0,IF(Z448&lt;MAX(F448:Y448),0,IF(Y448&lt;MAX(F448:X448),0,1)))</f>
        <v>0</v>
      </c>
      <c r="AU448" s="38"/>
      <c r="AV448" s="38">
        <f>IF(COUNTIF(H448:K448,"")=4,"",IF(COUNTIF(K448:N448,"")=4,"",IF(AVERAGE(H448:K448)&lt;AVERAGE(K448:N448),1,0)))</f>
        <v>1</v>
      </c>
      <c r="AW448" s="38">
        <f>IF(COUNTIF(K448:N448,"")=4,"",IF(COUNTIF(N448:Q448,"")=4,"",IF(AVERAGE(K448:N448)&lt;AVERAGE(N448:Q448),1,0)))</f>
        <v>1</v>
      </c>
      <c r="AX448" s="38">
        <f>IF(COUNTIF(N448:Q448,"")=4,"",IF(COUNTIF(Q448:T448,"")=4,"",IF(AVERAGE(N448:Q448)&lt;AVERAGE(Q448:T448),1,0)))</f>
        <v>0</v>
      </c>
      <c r="AY448" s="38">
        <f>IF(COUNTIF(Q448:T448,"")=4,"",IF(COUNTIF(T448:W448,"")=4,"",IF(AVERAGE(Q448:T448)&lt;AVERAGE(T448:W448),1,0)))</f>
        <v>1</v>
      </c>
      <c r="AZ448" s="38">
        <f>IF(COUNTIF(T448:W448,"")=4,"",IF(COUNTIF(W448:Z448,"")=4,"",IF(AVERAGE(T448:W448)&lt;AVERAGE(W448:Z448),1,0)))</f>
        <v>0</v>
      </c>
      <c r="BA448" s="38">
        <f>IF(COUNTIF(W448:Y448,"")=3,"",IF(COUNTIF(Y448:AA448,"")=3,"",IF(AVERAGE(W448:Y448)&lt;AVERAGE(Y448:AA448),1,0)))</f>
        <v>0</v>
      </c>
      <c r="BB448" s="38">
        <f>IF(COUNTIF(Y448:Z448,"")=2,"",IF(COUNTIF(Z448:AA448,"")=2,"",IF(AVERAGE(Y448:Z448)&lt;AVERAGE(Z448:AA448),1,0)))</f>
        <v>0</v>
      </c>
      <c r="BC448" s="38">
        <f>IF(AA448&gt;MAX(F448:Z448),1,0)</f>
        <v>0</v>
      </c>
      <c r="BD448" s="38">
        <f>SUBTOTAL(9,AV448:BC448)</f>
        <v>3</v>
      </c>
      <c r="BE448" s="38"/>
      <c r="BF448" s="38"/>
      <c r="BG448" s="39">
        <f>SLOPE(H448:AA448,$AZ$6:$BS$6)</f>
        <v>-0.22804511278195494</v>
      </c>
      <c r="BH448" s="39">
        <f>RSQ(H448:AA448,$AZ$6:$BS$6)</f>
        <v>0.11100478534719156</v>
      </c>
      <c r="BI448" s="39">
        <f>CORREL(H448:AA448,$AZ$6:$BS$6)</f>
        <v>-0.333173806514245</v>
      </c>
      <c r="BJ448" s="38"/>
      <c r="BK448" s="38"/>
      <c r="BL448" s="38"/>
      <c r="BM448" s="38">
        <f>AC448*-2</f>
        <v>0</v>
      </c>
      <c r="BN448" s="38">
        <f>AI448</f>
        <v>0</v>
      </c>
      <c r="BO448" s="38">
        <f>AN448</f>
        <v>0</v>
      </c>
      <c r="BP448" s="38">
        <f aca="true" t="shared" si="363" ref="BP448:BT452">AP448</f>
        <v>0</v>
      </c>
      <c r="BQ448" s="38">
        <f t="shared" si="363"/>
        <v>0</v>
      </c>
      <c r="BR448" s="38">
        <f t="shared" si="363"/>
        <v>0</v>
      </c>
      <c r="BS448" s="38">
        <f t="shared" si="363"/>
        <v>0</v>
      </c>
      <c r="BT448" s="38">
        <f t="shared" si="363"/>
        <v>0</v>
      </c>
      <c r="BU448" s="38">
        <f>BD448</f>
        <v>3</v>
      </c>
      <c r="BV448" s="40">
        <f>IF(AC448&gt;4,0,IF(BG448&lt;0,-10,IF(BG448&lt;0.5,-1,IF(BG448&lt;0.75,2.5,IF(BG448&lt;1,5,IF(BG448&lt;1.25,7.5,IF(BG448&lt;1.5,10,15)))))))</f>
        <v>-10</v>
      </c>
      <c r="BW448" s="40">
        <f>IF(BH448&lt;0,-10,IF(BH448&lt;0.25,0,IF(BH448&lt;0.5,5,IF(BH448&lt;0.7,7.5,IF(BH448&lt;0.8,10,IF(BH448&lt;0.85,12.5,IF(BH448&lt;0.9,15,IF(BH448&lt;0.95,17.5,20))))))))</f>
        <v>0</v>
      </c>
      <c r="BX448" s="40">
        <f>IF(BI448&lt;0,-10,IF(BI448&lt;0.25,0,IF(BI448&lt;0.5,5,IF(BI448&lt;0.7,10,IF(BI448&lt;0.8,15,IF(BI448&lt;0.85,20,IF(BI448&lt;0.9,25,IF(BI448&lt;0.95,30,35))))))))</f>
        <v>-10</v>
      </c>
      <c r="BY448" s="38">
        <f>SUM(BM448:BX448)</f>
        <v>-17</v>
      </c>
      <c r="BZ448" s="37"/>
      <c r="CA448" s="37"/>
      <c r="CB448" s="37"/>
      <c r="CC448" s="37"/>
      <c r="CD448" s="37"/>
      <c r="CE448" s="37"/>
      <c r="CF448" s="37"/>
      <c r="CG448" s="37"/>
      <c r="CH448" s="37">
        <f>IF(AVERAGE(Z448:AA448)&lt;AVERAGE(H448:X448)*CH$20,0,1)</f>
        <v>0</v>
      </c>
      <c r="CI448" s="38">
        <f>IF(AVERAGE(Z448:AA448)&lt;AVERAGE(H448:X448)*CI$20,0,1)</f>
        <v>0</v>
      </c>
      <c r="CJ448" s="38">
        <f>AVERAGE(Z448:AA448)</f>
        <v>3.4</v>
      </c>
      <c r="CR448" s="38">
        <f>CORREL(L448:AA448,$BD$6:$BS$6)</f>
        <v>-0.4787757699524793</v>
      </c>
      <c r="CS448" s="39">
        <f>IF(CR448&gt;0.8,CR448-BI448,-10)</f>
        <v>-10</v>
      </c>
    </row>
    <row r="449" spans="1:97" ht="12.75">
      <c r="A449" s="4" t="s">
        <v>393</v>
      </c>
      <c r="B449" s="4" t="s">
        <v>3</v>
      </c>
      <c r="C449" t="s">
        <v>624</v>
      </c>
      <c r="D449" t="s">
        <v>630</v>
      </c>
      <c r="E449" s="4" t="s">
        <v>8</v>
      </c>
      <c r="G449">
        <v>6.3</v>
      </c>
      <c r="H449">
        <v>10</v>
      </c>
      <c r="I449">
        <v>2.5</v>
      </c>
      <c r="J449">
        <v>6.7</v>
      </c>
      <c r="K449">
        <v>11.2</v>
      </c>
      <c r="L449">
        <v>7.3</v>
      </c>
      <c r="M449">
        <v>11.6</v>
      </c>
      <c r="N449">
        <v>8</v>
      </c>
      <c r="O449">
        <v>11.5</v>
      </c>
      <c r="P449">
        <v>10.7</v>
      </c>
      <c r="Q449">
        <v>10.2</v>
      </c>
      <c r="R449">
        <v>11.9</v>
      </c>
      <c r="S449">
        <v>17.7</v>
      </c>
      <c r="T449">
        <v>14.4</v>
      </c>
      <c r="U449">
        <v>15</v>
      </c>
      <c r="V449">
        <v>19.6</v>
      </c>
      <c r="W449">
        <v>19.5</v>
      </c>
      <c r="X449">
        <v>19</v>
      </c>
      <c r="Y449">
        <v>17.9</v>
      </c>
      <c r="Z449">
        <v>26.8</v>
      </c>
      <c r="AA449">
        <v>28.4</v>
      </c>
      <c r="AC449" s="38">
        <f>COUNTIF(H449:AA449,"")</f>
        <v>0</v>
      </c>
      <c r="AD449" s="38">
        <f>AVERAGE(H449:AA449)</f>
        <v>13.995000000000001</v>
      </c>
      <c r="AE449" s="38"/>
      <c r="AF449" s="38">
        <f t="shared" si="361"/>
        <v>5</v>
      </c>
      <c r="AG449" s="38">
        <f t="shared" si="361"/>
        <v>15</v>
      </c>
      <c r="AH449" s="38">
        <f t="shared" si="361"/>
        <v>15</v>
      </c>
      <c r="AI449" s="38">
        <f>SUM(AF449:AH449)</f>
        <v>35</v>
      </c>
      <c r="AJ449" s="38"/>
      <c r="AK449" s="38">
        <f t="shared" si="362"/>
        <v>0</v>
      </c>
      <c r="AL449" s="38">
        <f t="shared" si="362"/>
        <v>1</v>
      </c>
      <c r="AM449" s="38">
        <f t="shared" si="362"/>
        <v>2.5</v>
      </c>
      <c r="AN449" s="38">
        <f>SUM(AK449:AM449)</f>
        <v>3.5</v>
      </c>
      <c r="AO449" s="38"/>
      <c r="AP449" s="38">
        <f>IF(AA449&lt;AA$20*1.2,0,1)</f>
        <v>1</v>
      </c>
      <c r="AQ449" s="38">
        <f>IF((Z449+AA449)&lt;(Z$20*1.2+AA$20*1.2),0,1)</f>
        <v>1</v>
      </c>
      <c r="AR449" s="38">
        <f>IF(AA449&gt;MAX(F449:Z449),1,0)</f>
        <v>1</v>
      </c>
      <c r="AS449" s="38">
        <f>IF(AA449&lt;MAX(F449:Z449),0,IF(Z449&lt;MAX(F449:Y449),0,1))</f>
        <v>1</v>
      </c>
      <c r="AT449" s="38">
        <f>IF(AA449&lt;MAX(F449:Z449),0,IF(Z449&lt;MAX(F449:Y449),0,IF(Y449&lt;MAX(F449:X449),0,1)))</f>
        <v>0</v>
      </c>
      <c r="AU449" s="38"/>
      <c r="AV449" s="38">
        <f>IF(COUNTIF(H449:K449,"")=4,"",IF(COUNTIF(K449:N449,"")=4,"",IF(AVERAGE(H449:K449)&lt;AVERAGE(K449:N449),1,0)))</f>
        <v>1</v>
      </c>
      <c r="AW449" s="38">
        <f>IF(COUNTIF(K449:N449,"")=4,"",IF(COUNTIF(N449:Q449,"")=4,"",IF(AVERAGE(K449:N449)&lt;AVERAGE(N449:Q449),1,0)))</f>
        <v>1</v>
      </c>
      <c r="AX449" s="38">
        <f>IF(COUNTIF(N449:Q449,"")=4,"",IF(COUNTIF(Q449:T449,"")=4,"",IF(AVERAGE(N449:Q449)&lt;AVERAGE(Q449:T449),1,0)))</f>
        <v>1</v>
      </c>
      <c r="AY449" s="38">
        <f>IF(COUNTIF(Q449:T449,"")=4,"",IF(COUNTIF(T449:W449,"")=4,"",IF(AVERAGE(Q449:T449)&lt;AVERAGE(T449:W449),1,0)))</f>
        <v>1</v>
      </c>
      <c r="AZ449" s="38">
        <f>IF(COUNTIF(T449:W449,"")=4,"",IF(COUNTIF(W449:Z449,"")=4,"",IF(AVERAGE(T449:W449)&lt;AVERAGE(W449:Z449),1,0)))</f>
        <v>1</v>
      </c>
      <c r="BA449" s="38">
        <f>IF(COUNTIF(W449:Y449,"")=3,"",IF(COUNTIF(Y449:AA449,"")=3,"",IF(AVERAGE(W449:Y449)&lt;AVERAGE(Y449:AA449),1,0)))</f>
        <v>1</v>
      </c>
      <c r="BB449" s="38">
        <f>IF(COUNTIF(Y449:Z449,"")=2,"",IF(COUNTIF(Z449:AA449,"")=2,"",IF(AVERAGE(Y449:Z449)&lt;AVERAGE(Z449:AA449),1,0)))</f>
        <v>1</v>
      </c>
      <c r="BC449" s="38">
        <f>IF(AA449&gt;MAX(F449:Z449),1,0)</f>
        <v>1</v>
      </c>
      <c r="BD449" s="38">
        <f>SUBTOTAL(9,AV449:BC449)</f>
        <v>8</v>
      </c>
      <c r="BE449" s="38"/>
      <c r="BF449" s="38"/>
      <c r="BG449" s="39">
        <f>SLOPE(H449:AA449,$AZ$6:$BS$6)</f>
        <v>0.9958646616541353</v>
      </c>
      <c r="BH449" s="39">
        <f>RSQ(H449:AA449,$AZ$6:$BS$6)</f>
        <v>0.8043905577281463</v>
      </c>
      <c r="BI449" s="39">
        <f>CORREL(H449:AA449,$AZ$6:$BS$6)</f>
        <v>0.8968782290412374</v>
      </c>
      <c r="BJ449" s="38"/>
      <c r="BK449" s="38"/>
      <c r="BL449" s="38"/>
      <c r="BM449" s="38">
        <f>AC449*-2</f>
        <v>0</v>
      </c>
      <c r="BN449" s="38">
        <f>AI449</f>
        <v>35</v>
      </c>
      <c r="BO449" s="38">
        <f>AN449</f>
        <v>3.5</v>
      </c>
      <c r="BP449" s="38">
        <f t="shared" si="363"/>
        <v>1</v>
      </c>
      <c r="BQ449" s="38">
        <f t="shared" si="363"/>
        <v>1</v>
      </c>
      <c r="BR449" s="38">
        <f t="shared" si="363"/>
        <v>1</v>
      </c>
      <c r="BS449" s="38">
        <f t="shared" si="363"/>
        <v>1</v>
      </c>
      <c r="BT449" s="38">
        <f t="shared" si="363"/>
        <v>0</v>
      </c>
      <c r="BU449" s="38">
        <f>BD449</f>
        <v>8</v>
      </c>
      <c r="BV449" s="40">
        <f>IF(AC449&gt;4,0,IF(BG449&lt;0,-10,IF(BG449&lt;0.5,-1,IF(BG449&lt;0.75,2.5,IF(BG449&lt;1,5,IF(BG449&lt;1.25,7.5,IF(BG449&lt;1.5,10,15)))))))</f>
        <v>5</v>
      </c>
      <c r="BW449" s="40">
        <f>IF(BH449&lt;0,-10,IF(BH449&lt;0.25,0,IF(BH449&lt;0.5,5,IF(BH449&lt;0.7,7.5,IF(BH449&lt;0.8,10,IF(BH449&lt;0.85,12.5,IF(BH449&lt;0.9,15,IF(BH449&lt;0.95,17.5,20))))))))</f>
        <v>12.5</v>
      </c>
      <c r="BX449" s="40">
        <f>IF(BI449&lt;0,-10,IF(BI449&lt;0.25,0,IF(BI449&lt;0.5,5,IF(BI449&lt;0.7,10,IF(BI449&lt;0.8,15,IF(BI449&lt;0.85,20,IF(BI449&lt;0.9,25,IF(BI449&lt;0.95,30,35))))))))</f>
        <v>25</v>
      </c>
      <c r="BY449" s="38">
        <f>SUM(BM449:BX449)</f>
        <v>93</v>
      </c>
      <c r="BZ449" s="37"/>
      <c r="CA449" s="37" t="s">
        <v>620</v>
      </c>
      <c r="CB449" s="37" t="s">
        <v>620</v>
      </c>
      <c r="CC449" s="37" t="s">
        <v>620</v>
      </c>
      <c r="CD449" s="37" t="s">
        <v>620</v>
      </c>
      <c r="CE449" s="37"/>
      <c r="CF449" s="37"/>
      <c r="CG449" s="37"/>
      <c r="CH449" s="37">
        <f>IF(AVERAGE(Z449:AA449)&lt;AVERAGE(H449:X449)*CH$20,0,1)</f>
        <v>1</v>
      </c>
      <c r="CI449" s="38">
        <f>IF(AVERAGE(Z449:AA449)&lt;AVERAGE(H449:X449)*CI$20,0,1)</f>
        <v>1</v>
      </c>
      <c r="CJ449" s="38">
        <f>AVERAGE(Z449:AA449)</f>
        <v>27.6</v>
      </c>
      <c r="CR449" s="38">
        <f>CORREL(L449:AA449,$BD$6:$BS$6)</f>
        <v>0.914518958826321</v>
      </c>
      <c r="CS449" s="39">
        <f>IF(CR449&gt;0.8,CR449-BI449,-10)</f>
        <v>0.017640729785083575</v>
      </c>
    </row>
    <row r="450" spans="1:97" ht="12.75">
      <c r="A450" s="4" t="s">
        <v>393</v>
      </c>
      <c r="B450" s="4" t="s">
        <v>3</v>
      </c>
      <c r="C450" t="s">
        <v>625</v>
      </c>
      <c r="D450" t="s">
        <v>626</v>
      </c>
      <c r="E450" s="4" t="s">
        <v>8</v>
      </c>
      <c r="G450">
        <v>6.3</v>
      </c>
      <c r="H450">
        <v>15.1</v>
      </c>
      <c r="I450">
        <v>13.5</v>
      </c>
      <c r="J450">
        <v>13.5</v>
      </c>
      <c r="K450">
        <v>10.8</v>
      </c>
      <c r="L450">
        <v>5.5</v>
      </c>
      <c r="M450">
        <v>7.9</v>
      </c>
      <c r="N450">
        <v>8.1</v>
      </c>
      <c r="O450">
        <v>10.7</v>
      </c>
      <c r="P450">
        <v>9.8</v>
      </c>
      <c r="Q450">
        <v>10.2</v>
      </c>
      <c r="R450">
        <v>16.5</v>
      </c>
      <c r="S450">
        <v>13</v>
      </c>
      <c r="T450">
        <v>13.6</v>
      </c>
      <c r="U450">
        <v>15.1</v>
      </c>
      <c r="V450">
        <v>13.5</v>
      </c>
      <c r="W450">
        <v>15.6</v>
      </c>
      <c r="X450">
        <v>20.1</v>
      </c>
      <c r="Y450">
        <v>16.3</v>
      </c>
      <c r="Z450">
        <v>21.6</v>
      </c>
      <c r="AA450">
        <v>21.4</v>
      </c>
      <c r="AC450" s="38">
        <f>COUNTIF(H450:AA450,"")</f>
        <v>0</v>
      </c>
      <c r="AD450" s="38">
        <f>AVERAGE(H450:AA450)</f>
        <v>13.59</v>
      </c>
      <c r="AE450" s="38"/>
      <c r="AF450" s="38">
        <f t="shared" si="361"/>
        <v>0</v>
      </c>
      <c r="AG450" s="38">
        <f t="shared" si="361"/>
        <v>10</v>
      </c>
      <c r="AH450" s="38">
        <f t="shared" si="361"/>
        <v>10</v>
      </c>
      <c r="AI450" s="38">
        <f>SUM(AF450:AH450)</f>
        <v>20</v>
      </c>
      <c r="AJ450" s="38"/>
      <c r="AK450" s="38">
        <f t="shared" si="362"/>
        <v>0</v>
      </c>
      <c r="AL450" s="38">
        <f t="shared" si="362"/>
        <v>1</v>
      </c>
      <c r="AM450" s="38">
        <f t="shared" si="362"/>
        <v>1</v>
      </c>
      <c r="AN450" s="38">
        <f>SUM(AK450:AM450)</f>
        <v>2</v>
      </c>
      <c r="AO450" s="38"/>
      <c r="AP450" s="38">
        <f>IF(AA450&lt;AA$20*1.2,0,1)</f>
        <v>1</v>
      </c>
      <c r="AQ450" s="38">
        <f>IF((Z450+AA450)&lt;(Z$20*1.2+AA$20*1.2),0,1)</f>
        <v>1</v>
      </c>
      <c r="AR450" s="38">
        <f>IF(AA450&gt;MAX(F450:Z450),1,0)</f>
        <v>0</v>
      </c>
      <c r="AS450" s="38">
        <f>IF(AA450&lt;MAX(F450:Z450),0,IF(Z450&lt;MAX(F450:Y450),0,1))</f>
        <v>0</v>
      </c>
      <c r="AT450" s="38">
        <f>IF(AA450&lt;MAX(F450:Z450),0,IF(Z450&lt;MAX(F450:Y450),0,IF(Y450&lt;MAX(F450:X450),0,1)))</f>
        <v>0</v>
      </c>
      <c r="AU450" s="38"/>
      <c r="AV450" s="38">
        <f>IF(COUNTIF(H450:K450,"")=4,"",IF(COUNTIF(K450:N450,"")=4,"",IF(AVERAGE(H450:K450)&lt;AVERAGE(K450:N450),1,0)))</f>
        <v>0</v>
      </c>
      <c r="AW450" s="38">
        <f>IF(COUNTIF(K450:N450,"")=4,"",IF(COUNTIF(N450:Q450,"")=4,"",IF(AVERAGE(K450:N450)&lt;AVERAGE(N450:Q450),1,0)))</f>
        <v>1</v>
      </c>
      <c r="AX450" s="38">
        <f>IF(COUNTIF(N450:Q450,"")=4,"",IF(COUNTIF(Q450:T450,"")=4,"",IF(AVERAGE(N450:Q450)&lt;AVERAGE(Q450:T450),1,0)))</f>
        <v>1</v>
      </c>
      <c r="AY450" s="38">
        <f>IF(COUNTIF(Q450:T450,"")=4,"",IF(COUNTIF(T450:W450,"")=4,"",IF(AVERAGE(Q450:T450)&lt;AVERAGE(T450:W450),1,0)))</f>
        <v>1</v>
      </c>
      <c r="AZ450" s="38">
        <f>IF(COUNTIF(T450:W450,"")=4,"",IF(COUNTIF(W450:Z450,"")=4,"",IF(AVERAGE(T450:W450)&lt;AVERAGE(W450:Z450),1,0)))</f>
        <v>1</v>
      </c>
      <c r="BA450" s="38">
        <f>IF(COUNTIF(W450:Y450,"")=3,"",IF(COUNTIF(Y450:AA450,"")=3,"",IF(AVERAGE(W450:Y450)&lt;AVERAGE(Y450:AA450),1,0)))</f>
        <v>1</v>
      </c>
      <c r="BB450" s="38">
        <f>IF(COUNTIF(Y450:Z450,"")=2,"",IF(COUNTIF(Z450:AA450,"")=2,"",IF(AVERAGE(Y450:Z450)&lt;AVERAGE(Z450:AA450),1,0)))</f>
        <v>1</v>
      </c>
      <c r="BC450" s="38">
        <f>IF(AA450&gt;MAX(F450:Z450),1,0)</f>
        <v>0</v>
      </c>
      <c r="BD450" s="38">
        <f>SUBTOTAL(9,AV450:BC450)</f>
        <v>6</v>
      </c>
      <c r="BE450" s="38"/>
      <c r="BF450" s="38"/>
      <c r="BG450" s="39">
        <f>SLOPE(H450:AA450,$AZ$6:$BS$6)</f>
        <v>0.49714285714285716</v>
      </c>
      <c r="BH450" s="39">
        <f>RSQ(H450:AA450,$AZ$6:$BS$6)</f>
        <v>0.45367212077859703</v>
      </c>
      <c r="BI450" s="39">
        <f>CORREL(H450:AA450,$AZ$6:$BS$6)</f>
        <v>0.673551869404723</v>
      </c>
      <c r="BJ450" s="38"/>
      <c r="BK450" s="38"/>
      <c r="BL450" s="38"/>
      <c r="BM450" s="38">
        <f>AC450*-2</f>
        <v>0</v>
      </c>
      <c r="BN450" s="38">
        <f>AI450</f>
        <v>20</v>
      </c>
      <c r="BO450" s="38">
        <f>AN450</f>
        <v>2</v>
      </c>
      <c r="BP450" s="38">
        <f t="shared" si="363"/>
        <v>1</v>
      </c>
      <c r="BQ450" s="38">
        <f t="shared" si="363"/>
        <v>1</v>
      </c>
      <c r="BR450" s="38">
        <f t="shared" si="363"/>
        <v>0</v>
      </c>
      <c r="BS450" s="38">
        <f t="shared" si="363"/>
        <v>0</v>
      </c>
      <c r="BT450" s="38">
        <f t="shared" si="363"/>
        <v>0</v>
      </c>
      <c r="BU450" s="38">
        <f>BD450</f>
        <v>6</v>
      </c>
      <c r="BV450" s="40">
        <f>IF(AC450&gt;4,0,IF(BG450&lt;0,-10,IF(BG450&lt;0.5,-1,IF(BG450&lt;0.75,2.5,IF(BG450&lt;1,5,IF(BG450&lt;1.25,7.5,IF(BG450&lt;1.5,10,15)))))))</f>
        <v>-1</v>
      </c>
      <c r="BW450" s="40">
        <f>IF(BH450&lt;0,-10,IF(BH450&lt;0.25,0,IF(BH450&lt;0.5,5,IF(BH450&lt;0.7,7.5,IF(BH450&lt;0.8,10,IF(BH450&lt;0.85,12.5,IF(BH450&lt;0.9,15,IF(BH450&lt;0.95,17.5,20))))))))</f>
        <v>5</v>
      </c>
      <c r="BX450" s="40">
        <f>IF(BI450&lt;0,-10,IF(BI450&lt;0.25,0,IF(BI450&lt;0.5,5,IF(BI450&lt;0.7,10,IF(BI450&lt;0.8,15,IF(BI450&lt;0.85,20,IF(BI450&lt;0.9,25,IF(BI450&lt;0.95,30,35))))))))</f>
        <v>10</v>
      </c>
      <c r="BY450" s="38">
        <f>SUM(BM450:BX450)</f>
        <v>44</v>
      </c>
      <c r="BZ450" s="37"/>
      <c r="CA450" s="37"/>
      <c r="CB450" s="37"/>
      <c r="CC450" s="37"/>
      <c r="CD450" s="37" t="s">
        <v>620</v>
      </c>
      <c r="CE450" s="37"/>
      <c r="CF450" s="37"/>
      <c r="CG450" s="37"/>
      <c r="CH450" s="37">
        <f>IF(AVERAGE(Z450:AA450)&lt;AVERAGE(H450:X450)*CH$20,0,1)</f>
        <v>1</v>
      </c>
      <c r="CI450" s="38">
        <f>IF(AVERAGE(Z450:AA450)&lt;AVERAGE(H450:X450)*CI$20,0,1)</f>
        <v>1</v>
      </c>
      <c r="CJ450" s="38">
        <f>AVERAGE(Z450:AA450)</f>
        <v>21.5</v>
      </c>
      <c r="CR450" s="38">
        <f>CORREL(L450:AA450,$BD$6:$BS$6)</f>
        <v>0.9319913508452626</v>
      </c>
      <c r="CS450" s="39">
        <f>IF(CR450&gt;0.8,CR450-BI450,-10)</f>
        <v>0.25843948144053963</v>
      </c>
    </row>
    <row r="451" spans="1:97" ht="12.75">
      <c r="A451" s="4" t="s">
        <v>393</v>
      </c>
      <c r="B451" s="4" t="s">
        <v>3</v>
      </c>
      <c r="C451" t="s">
        <v>627</v>
      </c>
      <c r="D451" t="s">
        <v>631</v>
      </c>
      <c r="E451" s="4" t="s">
        <v>8</v>
      </c>
      <c r="G451">
        <v>6.3</v>
      </c>
      <c r="H451">
        <v>10.4</v>
      </c>
      <c r="I451">
        <v>9</v>
      </c>
      <c r="J451">
        <v>6.3</v>
      </c>
      <c r="K451">
        <v>3.4</v>
      </c>
      <c r="L451">
        <v>8.5</v>
      </c>
      <c r="M451">
        <v>10.9</v>
      </c>
      <c r="N451">
        <v>7.2</v>
      </c>
      <c r="O451">
        <v>9.7</v>
      </c>
      <c r="P451">
        <v>9.7</v>
      </c>
      <c r="Q451">
        <v>10.6</v>
      </c>
      <c r="R451">
        <v>11.1</v>
      </c>
      <c r="S451">
        <v>14.5</v>
      </c>
      <c r="T451">
        <v>14.5</v>
      </c>
      <c r="U451">
        <v>15.9</v>
      </c>
      <c r="V451">
        <v>16.7</v>
      </c>
      <c r="W451">
        <v>18.3</v>
      </c>
      <c r="X451">
        <v>20.3</v>
      </c>
      <c r="Y451">
        <v>19.1</v>
      </c>
      <c r="Z451">
        <v>26.2</v>
      </c>
      <c r="AA451">
        <v>24.8</v>
      </c>
      <c r="AC451" s="38">
        <f>COUNTIF(H451:AA451,"")</f>
        <v>0</v>
      </c>
      <c r="AD451" s="38">
        <f>AVERAGE(H451:AA451)</f>
        <v>13.354999999999999</v>
      </c>
      <c r="AE451" s="38"/>
      <c r="AF451" s="38">
        <f t="shared" si="361"/>
        <v>5</v>
      </c>
      <c r="AG451" s="38">
        <f t="shared" si="361"/>
        <v>15</v>
      </c>
      <c r="AH451" s="38">
        <f t="shared" si="361"/>
        <v>15</v>
      </c>
      <c r="AI451" s="38">
        <f>SUM(AF451:AH451)</f>
        <v>35</v>
      </c>
      <c r="AJ451" s="38"/>
      <c r="AK451" s="38">
        <f t="shared" si="362"/>
        <v>0</v>
      </c>
      <c r="AL451" s="38">
        <f t="shared" si="362"/>
        <v>1</v>
      </c>
      <c r="AM451" s="38">
        <f t="shared" si="362"/>
        <v>1</v>
      </c>
      <c r="AN451" s="38">
        <f>SUM(AK451:AM451)</f>
        <v>2</v>
      </c>
      <c r="AO451" s="38"/>
      <c r="AP451" s="38">
        <f>IF(AA451&lt;AA$20*1.2,0,1)</f>
        <v>1</v>
      </c>
      <c r="AQ451" s="38">
        <f>IF((Z451+AA451)&lt;(Z$20*1.2+AA$20*1.2),0,1)</f>
        <v>1</v>
      </c>
      <c r="AR451" s="38">
        <f>IF(AA451&gt;MAX(F451:Z451),1,0)</f>
        <v>0</v>
      </c>
      <c r="AS451" s="38">
        <f>IF(AA451&lt;MAX(F451:Z451),0,IF(Z451&lt;MAX(F451:Y451),0,1))</f>
        <v>0</v>
      </c>
      <c r="AT451" s="38">
        <f>IF(AA451&lt;MAX(F451:Z451),0,IF(Z451&lt;MAX(F451:Y451),0,IF(Y451&lt;MAX(F451:X451),0,1)))</f>
        <v>0</v>
      </c>
      <c r="AU451" s="38"/>
      <c r="AV451" s="38">
        <f>IF(COUNTIF(H451:K451,"")=4,"",IF(COUNTIF(K451:N451,"")=4,"",IF(AVERAGE(H451:K451)&lt;AVERAGE(K451:N451),1,0)))</f>
        <v>1</v>
      </c>
      <c r="AW451" s="38">
        <f>IF(COUNTIF(K451:N451,"")=4,"",IF(COUNTIF(N451:Q451,"")=4,"",IF(AVERAGE(K451:N451)&lt;AVERAGE(N451:Q451),1,0)))</f>
        <v>1</v>
      </c>
      <c r="AX451" s="38">
        <f>IF(COUNTIF(N451:Q451,"")=4,"",IF(COUNTIF(Q451:T451,"")=4,"",IF(AVERAGE(N451:Q451)&lt;AVERAGE(Q451:T451),1,0)))</f>
        <v>1</v>
      </c>
      <c r="AY451" s="38">
        <f>IF(COUNTIF(Q451:T451,"")=4,"",IF(COUNTIF(T451:W451,"")=4,"",IF(AVERAGE(Q451:T451)&lt;AVERAGE(T451:W451),1,0)))</f>
        <v>1</v>
      </c>
      <c r="AZ451" s="38">
        <f>IF(COUNTIF(T451:W451,"")=4,"",IF(COUNTIF(W451:Z451,"")=4,"",IF(AVERAGE(T451:W451)&lt;AVERAGE(W451:Z451),1,0)))</f>
        <v>1</v>
      </c>
      <c r="BA451" s="38">
        <f>IF(COUNTIF(W451:Y451,"")=3,"",IF(COUNTIF(Y451:AA451,"")=3,"",IF(AVERAGE(W451:Y451)&lt;AVERAGE(Y451:AA451),1,0)))</f>
        <v>1</v>
      </c>
      <c r="BB451" s="38">
        <f>IF(COUNTIF(Y451:Z451,"")=2,"",IF(COUNTIF(Z451:AA451,"")=2,"",IF(AVERAGE(Y451:Z451)&lt;AVERAGE(Z451:AA451),1,0)))</f>
        <v>1</v>
      </c>
      <c r="BC451" s="38">
        <f>IF(AA451&gt;MAX(F451:Z451),1,0)</f>
        <v>0</v>
      </c>
      <c r="BD451" s="38">
        <f>SUBTOTAL(9,AV451:BC451)</f>
        <v>7</v>
      </c>
      <c r="BE451" s="38"/>
      <c r="BF451" s="38"/>
      <c r="BG451" s="39">
        <f>SLOPE(H451:AA451,$AZ$6:$BS$6)</f>
        <v>0.9304511278195489</v>
      </c>
      <c r="BH451" s="39">
        <f>RSQ(H451:AA451,$AZ$6:$BS$6)</f>
        <v>0.8161452820501365</v>
      </c>
      <c r="BI451" s="39">
        <f>CORREL(H451:AA451,$AZ$6:$BS$6)</f>
        <v>0.9034075946382876</v>
      </c>
      <c r="BJ451" s="38"/>
      <c r="BK451" s="38"/>
      <c r="BL451" s="38"/>
      <c r="BM451" s="38">
        <f>AC451*-2</f>
        <v>0</v>
      </c>
      <c r="BN451" s="38">
        <f>AI451</f>
        <v>35</v>
      </c>
      <c r="BO451" s="38">
        <f>AN451</f>
        <v>2</v>
      </c>
      <c r="BP451" s="38">
        <f t="shared" si="363"/>
        <v>1</v>
      </c>
      <c r="BQ451" s="38">
        <f t="shared" si="363"/>
        <v>1</v>
      </c>
      <c r="BR451" s="38">
        <f t="shared" si="363"/>
        <v>0</v>
      </c>
      <c r="BS451" s="38">
        <f t="shared" si="363"/>
        <v>0</v>
      </c>
      <c r="BT451" s="38">
        <f t="shared" si="363"/>
        <v>0</v>
      </c>
      <c r="BU451" s="38">
        <f>BD451</f>
        <v>7</v>
      </c>
      <c r="BV451" s="40">
        <f>IF(AC451&gt;4,0,IF(BG451&lt;0,-10,IF(BG451&lt;0.5,-1,IF(BG451&lt;0.75,2.5,IF(BG451&lt;1,5,IF(BG451&lt;1.25,7.5,IF(BG451&lt;1.5,10,15)))))))</f>
        <v>5</v>
      </c>
      <c r="BW451" s="40">
        <f>IF(BH451&lt;0,-10,IF(BH451&lt;0.25,0,IF(BH451&lt;0.5,5,IF(BH451&lt;0.7,7.5,IF(BH451&lt;0.8,10,IF(BH451&lt;0.85,12.5,IF(BH451&lt;0.9,15,IF(BH451&lt;0.95,17.5,20))))))))</f>
        <v>12.5</v>
      </c>
      <c r="BX451" s="40">
        <f>IF(BI451&lt;0,-10,IF(BI451&lt;0.25,0,IF(BI451&lt;0.5,5,IF(BI451&lt;0.7,10,IF(BI451&lt;0.8,15,IF(BI451&lt;0.85,20,IF(BI451&lt;0.9,25,IF(BI451&lt;0.95,30,35))))))))</f>
        <v>30</v>
      </c>
      <c r="BY451" s="38">
        <f>SUM(BM451:BX451)</f>
        <v>93.5</v>
      </c>
      <c r="BZ451" s="37"/>
      <c r="CA451" s="37" t="s">
        <v>620</v>
      </c>
      <c r="CB451" s="37" t="s">
        <v>620</v>
      </c>
      <c r="CC451" s="37" t="s">
        <v>620</v>
      </c>
      <c r="CD451" s="37" t="s">
        <v>620</v>
      </c>
      <c r="CE451" s="37"/>
      <c r="CF451" s="37"/>
      <c r="CG451" s="37"/>
      <c r="CH451" s="37">
        <f>IF(AVERAGE(Z451:AA451)&lt;AVERAGE(H451:X451)*CH$20,0,1)</f>
        <v>1</v>
      </c>
      <c r="CI451" s="38">
        <f>IF(AVERAGE(Z451:AA451)&lt;AVERAGE(H451:X451)*CI$20,0,1)</f>
        <v>1</v>
      </c>
      <c r="CJ451" s="38">
        <f>AVERAGE(Z451:AA451)</f>
        <v>25.5</v>
      </c>
      <c r="CR451" s="38">
        <f>CORREL(L451:AA451,$BD$6:$BS$6)</f>
        <v>0.9473162570395173</v>
      </c>
      <c r="CS451" s="39">
        <f>IF(CR451&gt;0.8,CR451-BI451,-10)</f>
        <v>0.0439086624012297</v>
      </c>
    </row>
    <row r="452" spans="1:97" ht="12.75">
      <c r="A452" s="4" t="s">
        <v>393</v>
      </c>
      <c r="B452" s="4" t="s">
        <v>3</v>
      </c>
      <c r="C452" t="s">
        <v>628</v>
      </c>
      <c r="D452" t="s">
        <v>629</v>
      </c>
      <c r="E452" s="4" t="s">
        <v>8</v>
      </c>
      <c r="G452">
        <v>6.3</v>
      </c>
      <c r="H452">
        <v>8.8</v>
      </c>
      <c r="I452">
        <v>14.6</v>
      </c>
      <c r="J452">
        <v>9.8</v>
      </c>
      <c r="K452">
        <v>8.5</v>
      </c>
      <c r="L452">
        <v>11.5</v>
      </c>
      <c r="M452">
        <v>15.3</v>
      </c>
      <c r="N452">
        <v>12.9</v>
      </c>
      <c r="O452">
        <v>13.8</v>
      </c>
      <c r="P452">
        <v>12.2</v>
      </c>
      <c r="Q452">
        <v>13.8</v>
      </c>
      <c r="R452">
        <v>13.9</v>
      </c>
      <c r="S452">
        <v>13.4</v>
      </c>
      <c r="T452">
        <v>15.6</v>
      </c>
      <c r="U452">
        <v>12.5</v>
      </c>
      <c r="V452">
        <v>16.5</v>
      </c>
      <c r="W452">
        <v>16.8</v>
      </c>
      <c r="X452">
        <v>12.5</v>
      </c>
      <c r="Y452">
        <v>16.9</v>
      </c>
      <c r="Z452">
        <v>23.2</v>
      </c>
      <c r="AA452">
        <v>11.9</v>
      </c>
      <c r="AC452" s="38">
        <f>COUNTIF(H452:AA452,"")</f>
        <v>0</v>
      </c>
      <c r="AD452" s="38">
        <f>AVERAGE(H452:AA452)</f>
        <v>13.719999999999999</v>
      </c>
      <c r="AE452" s="38"/>
      <c r="AF452" s="38">
        <f t="shared" si="361"/>
        <v>0</v>
      </c>
      <c r="AG452" s="38">
        <f t="shared" si="361"/>
        <v>15</v>
      </c>
      <c r="AH452" s="38">
        <f t="shared" si="361"/>
        <v>0</v>
      </c>
      <c r="AI452" s="38">
        <f>SUM(AF452:AH452)</f>
        <v>15</v>
      </c>
      <c r="AJ452" s="38"/>
      <c r="AK452" s="38">
        <f t="shared" si="362"/>
        <v>0</v>
      </c>
      <c r="AL452" s="38">
        <f t="shared" si="362"/>
        <v>1</v>
      </c>
      <c r="AM452" s="38">
        <f t="shared" si="362"/>
        <v>0</v>
      </c>
      <c r="AN452" s="38">
        <f>SUM(AK452:AM452)</f>
        <v>1</v>
      </c>
      <c r="AO452" s="38"/>
      <c r="AP452" s="38">
        <f>IF(AA452&lt;AA$20*1.2,0,1)</f>
        <v>0</v>
      </c>
      <c r="AQ452" s="38">
        <f>IF((Z452+AA452)&lt;(Z$20*1.2+AA$20*1.2),0,1)</f>
        <v>0</v>
      </c>
      <c r="AR452" s="38">
        <f>IF(AA452&gt;MAX(F452:Z452),1,0)</f>
        <v>0</v>
      </c>
      <c r="AS452" s="38">
        <f>IF(AA452&lt;MAX(F452:Z452),0,IF(Z452&lt;MAX(F452:Y452),0,1))</f>
        <v>0</v>
      </c>
      <c r="AT452" s="38">
        <f>IF(AA452&lt;MAX(F452:Z452),0,IF(Z452&lt;MAX(F452:Y452),0,IF(Y452&lt;MAX(F452:X452),0,1)))</f>
        <v>0</v>
      </c>
      <c r="AU452" s="38"/>
      <c r="AV452" s="38">
        <f>IF(COUNTIF(H452:K452,"")=4,"",IF(COUNTIF(K452:N452,"")=4,"",IF(AVERAGE(H452:K452)&lt;AVERAGE(K452:N452),1,0)))</f>
        <v>1</v>
      </c>
      <c r="AW452" s="38">
        <f>IF(COUNTIF(K452:N452,"")=4,"",IF(COUNTIF(N452:Q452,"")=4,"",IF(AVERAGE(K452:N452)&lt;AVERAGE(N452:Q452),1,0)))</f>
        <v>1</v>
      </c>
      <c r="AX452" s="38">
        <f>IF(COUNTIF(N452:Q452,"")=4,"",IF(COUNTIF(Q452:T452,"")=4,"",IF(AVERAGE(N452:Q452)&lt;AVERAGE(Q452:T452),1,0)))</f>
        <v>1</v>
      </c>
      <c r="AY452" s="38">
        <f>IF(COUNTIF(Q452:T452,"")=4,"",IF(COUNTIF(T452:W452,"")=4,"",IF(AVERAGE(Q452:T452)&lt;AVERAGE(T452:W452),1,0)))</f>
        <v>1</v>
      </c>
      <c r="AZ452" s="38">
        <f>IF(COUNTIF(T452:W452,"")=4,"",IF(COUNTIF(W452:Z452,"")=4,"",IF(AVERAGE(T452:W452)&lt;AVERAGE(W452:Z452),1,0)))</f>
        <v>1</v>
      </c>
      <c r="BA452" s="38">
        <f>IF(COUNTIF(W452:Y452,"")=3,"",IF(COUNTIF(Y452:AA452,"")=3,"",IF(AVERAGE(W452:Y452)&lt;AVERAGE(Y452:AA452),1,0)))</f>
        <v>1</v>
      </c>
      <c r="BB452" s="38">
        <f>IF(COUNTIF(Y452:Z452,"")=2,"",IF(COUNTIF(Z452:AA452,"")=2,"",IF(AVERAGE(Y452:Z452)&lt;AVERAGE(Z452:AA452),1,0)))</f>
        <v>0</v>
      </c>
      <c r="BC452" s="38">
        <f>IF(AA452&gt;MAX(F452:Z452),1,0)</f>
        <v>0</v>
      </c>
      <c r="BD452" s="38">
        <f>SUBTOTAL(9,AV452:BC452)</f>
        <v>6</v>
      </c>
      <c r="BE452" s="38"/>
      <c r="BF452" s="38"/>
      <c r="BG452" s="39">
        <f>SLOPE(H452:AA452,$AZ$6:$BS$6)</f>
        <v>0.332781954887218</v>
      </c>
      <c r="BH452" s="39">
        <f>RSQ(H452:AA452,$AZ$6:$BS$6)</f>
        <v>0.35894101834822173</v>
      </c>
      <c r="BI452" s="39">
        <f>CORREL(H452:AA452,$AZ$6:$BS$6)</f>
        <v>0.5991168653511781</v>
      </c>
      <c r="BJ452" s="38"/>
      <c r="BK452" s="38"/>
      <c r="BL452" s="38"/>
      <c r="BM452" s="38">
        <f>AC452*-2</f>
        <v>0</v>
      </c>
      <c r="BN452" s="38">
        <f>AI452</f>
        <v>15</v>
      </c>
      <c r="BO452" s="38">
        <f>AN452</f>
        <v>1</v>
      </c>
      <c r="BP452" s="38">
        <f t="shared" si="363"/>
        <v>0</v>
      </c>
      <c r="BQ452" s="38">
        <f t="shared" si="363"/>
        <v>0</v>
      </c>
      <c r="BR452" s="38">
        <f t="shared" si="363"/>
        <v>0</v>
      </c>
      <c r="BS452" s="38">
        <f t="shared" si="363"/>
        <v>0</v>
      </c>
      <c r="BT452" s="38">
        <f t="shared" si="363"/>
        <v>0</v>
      </c>
      <c r="BU452" s="38">
        <f>BD452</f>
        <v>6</v>
      </c>
      <c r="BV452" s="40">
        <f>IF(AC452&gt;4,0,IF(BG452&lt;0,-10,IF(BG452&lt;0.5,-1,IF(BG452&lt;0.75,2.5,IF(BG452&lt;1,5,IF(BG452&lt;1.25,7.5,IF(BG452&lt;1.5,10,15)))))))</f>
        <v>-1</v>
      </c>
      <c r="BW452" s="40">
        <f>IF(BH452&lt;0,-10,IF(BH452&lt;0.25,0,IF(BH452&lt;0.5,5,IF(BH452&lt;0.7,7.5,IF(BH452&lt;0.8,10,IF(BH452&lt;0.85,12.5,IF(BH452&lt;0.9,15,IF(BH452&lt;0.95,17.5,20))))))))</f>
        <v>5</v>
      </c>
      <c r="BX452" s="40">
        <f>IF(BI452&lt;0,-10,IF(BI452&lt;0.25,0,IF(BI452&lt;0.5,5,IF(BI452&lt;0.7,10,IF(BI452&lt;0.8,15,IF(BI452&lt;0.85,20,IF(BI452&lt;0.9,25,IF(BI452&lt;0.95,30,35))))))))</f>
        <v>10</v>
      </c>
      <c r="BY452" s="38">
        <f>SUM(BM452:BX452)</f>
        <v>36</v>
      </c>
      <c r="BZ452" s="37"/>
      <c r="CA452" s="37"/>
      <c r="CB452" s="37"/>
      <c r="CC452" s="37"/>
      <c r="CD452" s="37"/>
      <c r="CE452" s="37"/>
      <c r="CF452" s="37"/>
      <c r="CG452" s="37"/>
      <c r="CH452" s="37">
        <f>IF(AVERAGE(Z452:AA452)&lt;AVERAGE(H452:X452)*CH$20,0,1)</f>
        <v>1</v>
      </c>
      <c r="CI452" s="38">
        <f>IF(AVERAGE(Z452:AA452)&lt;AVERAGE(H452:X452)*CI$20,0,1)</f>
        <v>0</v>
      </c>
      <c r="CJ452" s="38">
        <f>AVERAGE(Z452:AA452)</f>
        <v>17.55</v>
      </c>
      <c r="CR452" s="38">
        <f>CORREL(L452:AA452,$BD$6:$BS$6)</f>
        <v>0.44491385486897345</v>
      </c>
      <c r="CS452" s="39">
        <f>IF(CR452&gt;0.8,CR452-BI452,-10)</f>
        <v>-10</v>
      </c>
    </row>
    <row r="453" spans="79:85" ht="12.75">
      <c r="CA453" s="37"/>
      <c r="CB453" s="37"/>
      <c r="CC453" s="37"/>
      <c r="CD453" s="37"/>
      <c r="CE453" s="37"/>
      <c r="CF453" s="37"/>
      <c r="CG453" s="38"/>
    </row>
    <row r="454" spans="79:85" ht="12.75">
      <c r="CA454" s="37"/>
      <c r="CB454" s="37"/>
      <c r="CC454" s="37"/>
      <c r="CD454" s="37"/>
      <c r="CE454" s="37"/>
      <c r="CF454" s="37"/>
      <c r="CG454" s="38"/>
    </row>
    <row r="455" spans="79:85" ht="12.75">
      <c r="CA455" s="37"/>
      <c r="CB455" s="37"/>
      <c r="CC455" s="37"/>
      <c r="CD455" s="37"/>
      <c r="CE455" s="37"/>
      <c r="CF455" s="37"/>
      <c r="CG455" s="38"/>
    </row>
    <row r="456" spans="79:85" ht="12.75">
      <c r="CA456" s="37"/>
      <c r="CB456" s="37"/>
      <c r="CC456" s="37"/>
      <c r="CD456" s="37"/>
      <c r="CE456" s="37"/>
      <c r="CF456" s="37"/>
      <c r="CG456" s="38"/>
    </row>
    <row r="457" spans="79:85" ht="12.75">
      <c r="CA457" s="37"/>
      <c r="CB457" s="37"/>
      <c r="CC457" s="37"/>
      <c r="CD457" s="37"/>
      <c r="CE457" s="37"/>
      <c r="CF457" s="37"/>
      <c r="CG457" s="38"/>
    </row>
    <row r="458" spans="79:85" ht="12.75">
      <c r="CA458" s="37"/>
      <c r="CB458" s="37"/>
      <c r="CC458" s="37"/>
      <c r="CD458" s="37"/>
      <c r="CE458" s="37"/>
      <c r="CF458" s="37"/>
      <c r="CG458" s="38"/>
    </row>
    <row r="459" spans="79:85" ht="12.75">
      <c r="CA459" s="37"/>
      <c r="CB459" s="37"/>
      <c r="CC459" s="37"/>
      <c r="CD459" s="37"/>
      <c r="CE459" s="37"/>
      <c r="CF459" s="37"/>
      <c r="CG459" s="38"/>
    </row>
    <row r="460" spans="79:85" ht="12.75">
      <c r="CA460" s="37"/>
      <c r="CB460" s="37"/>
      <c r="CC460" s="37"/>
      <c r="CD460" s="37"/>
      <c r="CE460" s="37"/>
      <c r="CF460" s="37"/>
      <c r="CG460" s="38"/>
    </row>
    <row r="461" spans="79:85" ht="12.75">
      <c r="CA461" s="37"/>
      <c r="CB461" s="37"/>
      <c r="CC461" s="37"/>
      <c r="CD461" s="37"/>
      <c r="CE461" s="37"/>
      <c r="CF461" s="37"/>
      <c r="CG461" s="38"/>
    </row>
    <row r="462" spans="79:85" ht="12.75">
      <c r="CA462" s="37"/>
      <c r="CB462" s="37"/>
      <c r="CC462" s="37"/>
      <c r="CD462" s="37"/>
      <c r="CE462" s="37"/>
      <c r="CF462" s="37"/>
      <c r="CG462" s="38"/>
    </row>
    <row r="463" spans="79:85" ht="12.75">
      <c r="CA463" s="37"/>
      <c r="CB463" s="37"/>
      <c r="CC463" s="37"/>
      <c r="CD463" s="37"/>
      <c r="CE463" s="37"/>
      <c r="CF463" s="37"/>
      <c r="CG463" s="38"/>
    </row>
    <row r="464" spans="79:85" ht="12.75">
      <c r="CA464" s="37"/>
      <c r="CB464" s="37"/>
      <c r="CC464" s="37"/>
      <c r="CD464" s="37"/>
      <c r="CE464" s="37"/>
      <c r="CF464" s="37"/>
      <c r="CG464" s="38"/>
    </row>
    <row r="465" spans="79:85" ht="12.75">
      <c r="CA465" s="37"/>
      <c r="CB465" s="37"/>
      <c r="CC465" s="37"/>
      <c r="CD465" s="37"/>
      <c r="CE465" s="37"/>
      <c r="CF465" s="37"/>
      <c r="CG465" s="38"/>
    </row>
    <row r="466" spans="79:85" ht="12.75">
      <c r="CA466" s="37"/>
      <c r="CB466" s="37"/>
      <c r="CC466" s="37"/>
      <c r="CD466" s="37"/>
      <c r="CE466" s="37"/>
      <c r="CF466" s="37"/>
      <c r="CG466" s="38"/>
    </row>
    <row r="467" spans="79:85" ht="12.75">
      <c r="CA467" s="37"/>
      <c r="CB467" s="37"/>
      <c r="CC467" s="37"/>
      <c r="CD467" s="37"/>
      <c r="CE467" s="37"/>
      <c r="CF467" s="37"/>
      <c r="CG467" s="38"/>
    </row>
    <row r="468" spans="79:85" ht="12.75">
      <c r="CA468" s="37"/>
      <c r="CB468" s="37"/>
      <c r="CC468" s="37"/>
      <c r="CD468" s="37"/>
      <c r="CE468" s="37"/>
      <c r="CF468" s="37"/>
      <c r="CG468" s="38"/>
    </row>
    <row r="469" spans="79:85" ht="12.75">
      <c r="CA469" s="37"/>
      <c r="CB469" s="37"/>
      <c r="CC469" s="37"/>
      <c r="CD469" s="37"/>
      <c r="CE469" s="37"/>
      <c r="CF469" s="37"/>
      <c r="CG469" s="38"/>
    </row>
    <row r="470" spans="79:85" ht="12.75">
      <c r="CA470" s="37"/>
      <c r="CB470" s="37"/>
      <c r="CC470" s="37"/>
      <c r="CD470" s="37"/>
      <c r="CE470" s="37"/>
      <c r="CF470" s="37"/>
      <c r="CG470" s="38"/>
    </row>
    <row r="471" spans="79:85" ht="12.75">
      <c r="CA471" s="37"/>
      <c r="CB471" s="37"/>
      <c r="CC471" s="37"/>
      <c r="CD471" s="37"/>
      <c r="CE471" s="37"/>
      <c r="CF471" s="37"/>
      <c r="CG471" s="38"/>
    </row>
    <row r="472" spans="79:85" ht="12.75">
      <c r="CA472" s="37"/>
      <c r="CB472" s="37"/>
      <c r="CC472" s="37"/>
      <c r="CD472" s="37"/>
      <c r="CE472" s="37"/>
      <c r="CF472" s="37"/>
      <c r="CG472" s="38"/>
    </row>
    <row r="473" spans="79:85" ht="12.75">
      <c r="CA473" s="37"/>
      <c r="CB473" s="37"/>
      <c r="CC473" s="37"/>
      <c r="CD473" s="37"/>
      <c r="CE473" s="37"/>
      <c r="CF473" s="37"/>
      <c r="CG473" s="38"/>
    </row>
    <row r="474" spans="79:85" ht="12.75">
      <c r="CA474" s="37"/>
      <c r="CB474" s="37"/>
      <c r="CC474" s="37"/>
      <c r="CD474" s="37"/>
      <c r="CE474" s="37"/>
      <c r="CF474" s="37"/>
      <c r="CG474" s="38"/>
    </row>
    <row r="475" spans="79:85" ht="12.75">
      <c r="CA475" s="37"/>
      <c r="CB475" s="37"/>
      <c r="CC475" s="37"/>
      <c r="CD475" s="37"/>
      <c r="CE475" s="37"/>
      <c r="CF475" s="37"/>
      <c r="CG475" s="38"/>
    </row>
    <row r="476" spans="79:85" ht="12.75">
      <c r="CA476" s="37"/>
      <c r="CB476" s="37"/>
      <c r="CC476" s="37"/>
      <c r="CD476" s="37"/>
      <c r="CE476" s="37"/>
      <c r="CF476" s="37"/>
      <c r="CG476" s="38"/>
    </row>
    <row r="477" spans="79:85" ht="12.75">
      <c r="CA477" s="37"/>
      <c r="CB477" s="37"/>
      <c r="CC477" s="37"/>
      <c r="CD477" s="37"/>
      <c r="CE477" s="37"/>
      <c r="CF477" s="37"/>
      <c r="CG477" s="38"/>
    </row>
    <row r="478" spans="79:85" ht="12.75">
      <c r="CA478" s="37"/>
      <c r="CB478" s="37"/>
      <c r="CC478" s="37"/>
      <c r="CD478" s="37"/>
      <c r="CE478" s="37"/>
      <c r="CF478" s="37"/>
      <c r="CG478" s="38"/>
    </row>
    <row r="479" spans="79:85" ht="12.75">
      <c r="CA479" s="37"/>
      <c r="CB479" s="37"/>
      <c r="CC479" s="37"/>
      <c r="CD479" s="37"/>
      <c r="CE479" s="37"/>
      <c r="CF479" s="37"/>
      <c r="CG479" s="38"/>
    </row>
    <row r="480" spans="79:85" ht="12.75">
      <c r="CA480" s="37"/>
      <c r="CB480" s="37"/>
      <c r="CC480" s="37"/>
      <c r="CD480" s="37"/>
      <c r="CE480" s="37"/>
      <c r="CF480" s="37"/>
      <c r="CG480" s="38"/>
    </row>
    <row r="481" spans="79:85" ht="12.75">
      <c r="CA481" s="37"/>
      <c r="CB481" s="37"/>
      <c r="CC481" s="37"/>
      <c r="CD481" s="37"/>
      <c r="CE481" s="37"/>
      <c r="CF481" s="37"/>
      <c r="CG481" s="38"/>
    </row>
    <row r="482" spans="79:85" ht="12.75">
      <c r="CA482" s="37"/>
      <c r="CB482" s="37"/>
      <c r="CC482" s="37"/>
      <c r="CD482" s="37"/>
      <c r="CE482" s="37"/>
      <c r="CF482" s="37"/>
      <c r="CG482" s="38"/>
    </row>
    <row r="483" spans="79:85" ht="12.75">
      <c r="CA483" s="37"/>
      <c r="CB483" s="37"/>
      <c r="CC483" s="37"/>
      <c r="CD483" s="37"/>
      <c r="CE483" s="37"/>
      <c r="CF483" s="37"/>
      <c r="CG483" s="38"/>
    </row>
    <row r="484" spans="79:85" ht="12.75">
      <c r="CA484" s="37"/>
      <c r="CB484" s="37"/>
      <c r="CC484" s="37"/>
      <c r="CD484" s="37"/>
      <c r="CE484" s="37"/>
      <c r="CF484" s="37"/>
      <c r="CG484" s="38"/>
    </row>
    <row r="485" spans="79:85" ht="12.75">
      <c r="CA485" s="37"/>
      <c r="CB485" s="37"/>
      <c r="CC485" s="37"/>
      <c r="CD485" s="37"/>
      <c r="CE485" s="37"/>
      <c r="CF485" s="37"/>
      <c r="CG485" s="38"/>
    </row>
    <row r="486" spans="79:85" ht="12.75">
      <c r="CA486" s="37"/>
      <c r="CB486" s="37"/>
      <c r="CC486" s="37"/>
      <c r="CD486" s="37"/>
      <c r="CE486" s="37"/>
      <c r="CF486" s="37"/>
      <c r="CG486" s="38"/>
    </row>
    <row r="487" spans="79:85" ht="12.75">
      <c r="CA487" s="37"/>
      <c r="CB487" s="37"/>
      <c r="CC487" s="37"/>
      <c r="CD487" s="37"/>
      <c r="CE487" s="37"/>
      <c r="CF487" s="37"/>
      <c r="CG487" s="38"/>
    </row>
    <row r="488" spans="79:85" ht="12.75">
      <c r="CA488" s="37"/>
      <c r="CB488" s="37"/>
      <c r="CC488" s="37"/>
      <c r="CD488" s="37"/>
      <c r="CE488" s="37"/>
      <c r="CF488" s="37"/>
      <c r="CG488" s="38"/>
    </row>
    <row r="489" spans="79:85" ht="12.75">
      <c r="CA489" s="37"/>
      <c r="CB489" s="37"/>
      <c r="CC489" s="37"/>
      <c r="CD489" s="37"/>
      <c r="CE489" s="37"/>
      <c r="CF489" s="37"/>
      <c r="CG489" s="38"/>
    </row>
    <row r="490" spans="79:85" ht="12.75">
      <c r="CA490" s="37"/>
      <c r="CB490" s="37"/>
      <c r="CC490" s="37"/>
      <c r="CD490" s="37"/>
      <c r="CE490" s="37"/>
      <c r="CF490" s="37"/>
      <c r="CG490" s="38"/>
    </row>
    <row r="491" spans="79:85" ht="12.75">
      <c r="CA491" s="37"/>
      <c r="CB491" s="37"/>
      <c r="CC491" s="37"/>
      <c r="CD491" s="37"/>
      <c r="CE491" s="37"/>
      <c r="CF491" s="37"/>
      <c r="CG491" s="38"/>
    </row>
    <row r="492" spans="79:85" ht="12.75">
      <c r="CA492" s="37"/>
      <c r="CB492" s="37"/>
      <c r="CC492" s="37"/>
      <c r="CD492" s="37"/>
      <c r="CE492" s="37"/>
      <c r="CF492" s="37"/>
      <c r="CG492" s="38"/>
    </row>
    <row r="493" spans="79:85" ht="12.75">
      <c r="CA493" s="37"/>
      <c r="CB493" s="37"/>
      <c r="CC493" s="37"/>
      <c r="CD493" s="37"/>
      <c r="CE493" s="37"/>
      <c r="CF493" s="37"/>
      <c r="CG493" s="38"/>
    </row>
    <row r="494" spans="79:85" ht="12.75">
      <c r="CA494" s="37"/>
      <c r="CB494" s="37"/>
      <c r="CC494" s="37"/>
      <c r="CD494" s="37"/>
      <c r="CE494" s="37"/>
      <c r="CF494" s="37"/>
      <c r="CG494" s="38"/>
    </row>
    <row r="495" spans="79:85" ht="12.75">
      <c r="CA495" s="37"/>
      <c r="CB495" s="37"/>
      <c r="CC495" s="37"/>
      <c r="CD495" s="37"/>
      <c r="CE495" s="37"/>
      <c r="CF495" s="37"/>
      <c r="CG495" s="38"/>
    </row>
    <row r="496" spans="79:85" ht="12.75">
      <c r="CA496" s="37"/>
      <c r="CB496" s="37"/>
      <c r="CC496" s="37"/>
      <c r="CD496" s="37"/>
      <c r="CE496" s="37"/>
      <c r="CF496" s="37"/>
      <c r="CG496" s="38"/>
    </row>
    <row r="497" spans="79:85" ht="12.75">
      <c r="CA497" s="37"/>
      <c r="CB497" s="37"/>
      <c r="CC497" s="37"/>
      <c r="CD497" s="37"/>
      <c r="CE497" s="37"/>
      <c r="CF497" s="37"/>
      <c r="CG497" s="38"/>
    </row>
    <row r="498" spans="79:85" ht="12.75">
      <c r="CA498" s="37"/>
      <c r="CB498" s="37"/>
      <c r="CC498" s="37"/>
      <c r="CD498" s="37"/>
      <c r="CE498" s="37"/>
      <c r="CF498" s="37"/>
      <c r="CG498" s="38"/>
    </row>
    <row r="499" spans="79:85" ht="12.75">
      <c r="CA499" s="37"/>
      <c r="CB499" s="37"/>
      <c r="CC499" s="37"/>
      <c r="CD499" s="37"/>
      <c r="CE499" s="37"/>
      <c r="CF499" s="37"/>
      <c r="CG499" s="38"/>
    </row>
    <row r="500" spans="79:85" ht="12.75">
      <c r="CA500" s="37"/>
      <c r="CB500" s="37"/>
      <c r="CC500" s="37"/>
      <c r="CD500" s="37"/>
      <c r="CE500" s="37"/>
      <c r="CF500" s="37"/>
      <c r="CG500" s="38"/>
    </row>
    <row r="501" spans="79:85" ht="12.75">
      <c r="CA501" s="37"/>
      <c r="CB501" s="37"/>
      <c r="CC501" s="37"/>
      <c r="CD501" s="37"/>
      <c r="CE501" s="37"/>
      <c r="CF501" s="37"/>
      <c r="CG501" s="38"/>
    </row>
    <row r="502" spans="79:85" ht="12.75">
      <c r="CA502" s="37"/>
      <c r="CB502" s="37"/>
      <c r="CC502" s="37"/>
      <c r="CD502" s="37"/>
      <c r="CE502" s="37"/>
      <c r="CF502" s="37"/>
      <c r="CG502" s="38"/>
    </row>
    <row r="503" spans="79:85" ht="12.75">
      <c r="CA503" s="37"/>
      <c r="CB503" s="37"/>
      <c r="CC503" s="37"/>
      <c r="CD503" s="37"/>
      <c r="CE503" s="37"/>
      <c r="CF503" s="37"/>
      <c r="CG503" s="38"/>
    </row>
    <row r="504" spans="79:85" ht="12.75">
      <c r="CA504" s="37"/>
      <c r="CB504" s="37"/>
      <c r="CC504" s="37"/>
      <c r="CD504" s="37"/>
      <c r="CE504" s="37"/>
      <c r="CF504" s="37"/>
      <c r="CG504" s="38"/>
    </row>
    <row r="505" spans="79:85" ht="12.75">
      <c r="CA505" s="37"/>
      <c r="CB505" s="37"/>
      <c r="CC505" s="37"/>
      <c r="CD505" s="37"/>
      <c r="CE505" s="37"/>
      <c r="CF505" s="37"/>
      <c r="CG505" s="38"/>
    </row>
    <row r="506" spans="79:85" ht="12.75">
      <c r="CA506" s="37"/>
      <c r="CB506" s="37"/>
      <c r="CC506" s="37"/>
      <c r="CD506" s="37"/>
      <c r="CE506" s="37"/>
      <c r="CF506" s="37"/>
      <c r="CG506" s="38"/>
    </row>
    <row r="507" spans="79:85" ht="12.75">
      <c r="CA507" s="37"/>
      <c r="CB507" s="37"/>
      <c r="CC507" s="37"/>
      <c r="CD507" s="37"/>
      <c r="CE507" s="37"/>
      <c r="CF507" s="37"/>
      <c r="CG507" s="38"/>
    </row>
    <row r="508" spans="79:85" ht="12.75">
      <c r="CA508" s="37"/>
      <c r="CB508" s="37"/>
      <c r="CC508" s="37"/>
      <c r="CD508" s="37"/>
      <c r="CE508" s="37"/>
      <c r="CF508" s="37"/>
      <c r="CG508" s="38"/>
    </row>
    <row r="509" spans="79:85" ht="12.75">
      <c r="CA509" s="37"/>
      <c r="CB509" s="37"/>
      <c r="CC509" s="37"/>
      <c r="CD509" s="37"/>
      <c r="CE509" s="37"/>
      <c r="CF509" s="37"/>
      <c r="CG509" s="38"/>
    </row>
    <row r="510" spans="79:85" ht="12.75">
      <c r="CA510" s="37"/>
      <c r="CB510" s="37"/>
      <c r="CC510" s="37"/>
      <c r="CD510" s="37"/>
      <c r="CE510" s="37"/>
      <c r="CF510" s="37"/>
      <c r="CG510" s="38"/>
    </row>
    <row r="511" spans="79:85" ht="12.75">
      <c r="CA511" s="37"/>
      <c r="CB511" s="37"/>
      <c r="CC511" s="37"/>
      <c r="CD511" s="37"/>
      <c r="CE511" s="37"/>
      <c r="CF511" s="37"/>
      <c r="CG511" s="38"/>
    </row>
    <row r="512" spans="79:85" ht="12.75">
      <c r="CA512" s="37"/>
      <c r="CB512" s="37"/>
      <c r="CC512" s="37"/>
      <c r="CD512" s="37"/>
      <c r="CE512" s="37"/>
      <c r="CF512" s="37"/>
      <c r="CG512" s="38"/>
    </row>
    <row r="513" spans="79:85" ht="12.75">
      <c r="CA513" s="37"/>
      <c r="CB513" s="37"/>
      <c r="CC513" s="37"/>
      <c r="CD513" s="37"/>
      <c r="CE513" s="37"/>
      <c r="CF513" s="37"/>
      <c r="CG513" s="38"/>
    </row>
    <row r="514" spans="79:85" ht="12.75">
      <c r="CA514" s="37"/>
      <c r="CB514" s="37"/>
      <c r="CC514" s="37"/>
      <c r="CD514" s="37"/>
      <c r="CE514" s="37"/>
      <c r="CF514" s="37"/>
      <c r="CG514" s="38"/>
    </row>
    <row r="515" spans="79:85" ht="12.75">
      <c r="CA515" s="37"/>
      <c r="CB515" s="37"/>
      <c r="CC515" s="37"/>
      <c r="CD515" s="37"/>
      <c r="CE515" s="37"/>
      <c r="CF515" s="37"/>
      <c r="CG515" s="38"/>
    </row>
    <row r="516" spans="79:85" ht="12.75">
      <c r="CA516" s="37"/>
      <c r="CB516" s="37"/>
      <c r="CC516" s="37"/>
      <c r="CD516" s="37"/>
      <c r="CE516" s="37"/>
      <c r="CF516" s="37"/>
      <c r="CG516" s="38"/>
    </row>
    <row r="517" spans="79:85" ht="12.75">
      <c r="CA517" s="37"/>
      <c r="CB517" s="37"/>
      <c r="CC517" s="37"/>
      <c r="CD517" s="37"/>
      <c r="CE517" s="37"/>
      <c r="CF517" s="37"/>
      <c r="CG517" s="38"/>
    </row>
    <row r="518" spans="79:85" ht="12.75">
      <c r="CA518" s="37"/>
      <c r="CB518" s="37"/>
      <c r="CC518" s="37"/>
      <c r="CD518" s="37"/>
      <c r="CE518" s="37"/>
      <c r="CF518" s="37"/>
      <c r="CG518" s="38"/>
    </row>
    <row r="519" spans="79:85" ht="12.75">
      <c r="CA519" s="37"/>
      <c r="CB519" s="37"/>
      <c r="CC519" s="37"/>
      <c r="CD519" s="37"/>
      <c r="CE519" s="37"/>
      <c r="CF519" s="37"/>
      <c r="CG519" s="38"/>
    </row>
    <row r="520" spans="79:85" ht="12.75">
      <c r="CA520" s="37"/>
      <c r="CB520" s="37"/>
      <c r="CC520" s="37"/>
      <c r="CD520" s="37"/>
      <c r="CE520" s="37"/>
      <c r="CF520" s="37"/>
      <c r="CG520" s="38"/>
    </row>
    <row r="521" spans="79:85" ht="12.75">
      <c r="CA521" s="37"/>
      <c r="CB521" s="37"/>
      <c r="CC521" s="37"/>
      <c r="CD521" s="37"/>
      <c r="CE521" s="37"/>
      <c r="CF521" s="37"/>
      <c r="CG521" s="38"/>
    </row>
    <row r="522" spans="79:85" ht="12.75">
      <c r="CA522" s="37"/>
      <c r="CB522" s="37"/>
      <c r="CC522" s="37"/>
      <c r="CD522" s="37"/>
      <c r="CE522" s="37"/>
      <c r="CF522" s="37"/>
      <c r="CG522" s="38"/>
    </row>
    <row r="523" spans="79:85" ht="12.75">
      <c r="CA523" s="37"/>
      <c r="CB523" s="37"/>
      <c r="CC523" s="37"/>
      <c r="CD523" s="37"/>
      <c r="CE523" s="37"/>
      <c r="CF523" s="37"/>
      <c r="CG523" s="38"/>
    </row>
    <row r="524" spans="79:85" ht="12.75">
      <c r="CA524" s="37"/>
      <c r="CB524" s="37"/>
      <c r="CC524" s="37"/>
      <c r="CD524" s="37"/>
      <c r="CE524" s="37"/>
      <c r="CF524" s="37"/>
      <c r="CG524" s="38"/>
    </row>
    <row r="525" spans="79:85" ht="12.75">
      <c r="CA525" s="37"/>
      <c r="CB525" s="37"/>
      <c r="CC525" s="37"/>
      <c r="CD525" s="37"/>
      <c r="CE525" s="37"/>
      <c r="CF525" s="37"/>
      <c r="CG525" s="38"/>
    </row>
    <row r="526" spans="79:85" ht="12.75">
      <c r="CA526" s="37"/>
      <c r="CB526" s="37"/>
      <c r="CC526" s="37"/>
      <c r="CD526" s="37"/>
      <c r="CE526" s="37"/>
      <c r="CF526" s="37"/>
      <c r="CG526" s="38"/>
    </row>
    <row r="527" spans="79:85" ht="12.75">
      <c r="CA527" s="37"/>
      <c r="CB527" s="37"/>
      <c r="CC527" s="37"/>
      <c r="CD527" s="37"/>
      <c r="CE527" s="37"/>
      <c r="CF527" s="37"/>
      <c r="CG527" s="38"/>
    </row>
    <row r="528" spans="79:85" ht="12.75">
      <c r="CA528" s="37"/>
      <c r="CB528" s="37"/>
      <c r="CC528" s="37"/>
      <c r="CD528" s="37"/>
      <c r="CE528" s="37"/>
      <c r="CF528" s="37"/>
      <c r="CG528" s="38"/>
    </row>
    <row r="529" spans="79:85" ht="12.75">
      <c r="CA529" s="37"/>
      <c r="CB529" s="37"/>
      <c r="CC529" s="37"/>
      <c r="CD529" s="37"/>
      <c r="CE529" s="37"/>
      <c r="CF529" s="37"/>
      <c r="CG529" s="38"/>
    </row>
    <row r="530" spans="79:85" ht="12.75">
      <c r="CA530" s="37"/>
      <c r="CB530" s="37"/>
      <c r="CC530" s="37"/>
      <c r="CD530" s="37"/>
      <c r="CE530" s="37"/>
      <c r="CF530" s="37"/>
      <c r="CG530" s="38"/>
    </row>
    <row r="531" spans="79:85" ht="12.75">
      <c r="CA531" s="37"/>
      <c r="CB531" s="37"/>
      <c r="CC531" s="37"/>
      <c r="CD531" s="37"/>
      <c r="CE531" s="37"/>
      <c r="CF531" s="37"/>
      <c r="CG531" s="38"/>
    </row>
    <row r="532" spans="79:85" ht="12.75">
      <c r="CA532" s="37"/>
      <c r="CB532" s="37"/>
      <c r="CC532" s="37"/>
      <c r="CD532" s="37"/>
      <c r="CE532" s="37"/>
      <c r="CF532" s="37"/>
      <c r="CG532" s="38"/>
    </row>
    <row r="533" spans="79:85" ht="12.75">
      <c r="CA533" s="37"/>
      <c r="CB533" s="37"/>
      <c r="CC533" s="37"/>
      <c r="CD533" s="37"/>
      <c r="CE533" s="37"/>
      <c r="CF533" s="37"/>
      <c r="CG533" s="38"/>
    </row>
    <row r="534" spans="79:85" ht="12.75">
      <c r="CA534" s="37"/>
      <c r="CB534" s="37"/>
      <c r="CC534" s="37"/>
      <c r="CD534" s="37"/>
      <c r="CE534" s="37"/>
      <c r="CF534" s="37"/>
      <c r="CG534" s="38"/>
    </row>
    <row r="535" spans="79:85" ht="12.75">
      <c r="CA535" s="37"/>
      <c r="CB535" s="37"/>
      <c r="CC535" s="37"/>
      <c r="CD535" s="37"/>
      <c r="CE535" s="37"/>
      <c r="CF535" s="37"/>
      <c r="CG535" s="38"/>
    </row>
    <row r="536" spans="79:85" ht="12.75">
      <c r="CA536" s="37"/>
      <c r="CB536" s="37"/>
      <c r="CC536" s="37"/>
      <c r="CD536" s="37"/>
      <c r="CE536" s="37"/>
      <c r="CF536" s="37"/>
      <c r="CG536" s="38"/>
    </row>
    <row r="537" spans="79:85" ht="12.75">
      <c r="CA537" s="37"/>
      <c r="CB537" s="37"/>
      <c r="CC537" s="37"/>
      <c r="CD537" s="37"/>
      <c r="CE537" s="37"/>
      <c r="CF537" s="37"/>
      <c r="CG537" s="38"/>
    </row>
    <row r="538" spans="79:85" ht="12.75">
      <c r="CA538" s="38"/>
      <c r="CB538" s="38"/>
      <c r="CC538" s="38"/>
      <c r="CD538" s="38"/>
      <c r="CE538" s="38"/>
      <c r="CF538" s="38"/>
      <c r="CG538" s="38"/>
    </row>
    <row r="539" spans="79:85" ht="12.75">
      <c r="CA539" s="38"/>
      <c r="CB539" s="38"/>
      <c r="CC539" s="38"/>
      <c r="CD539" s="38"/>
      <c r="CE539" s="38"/>
      <c r="CF539" s="38"/>
      <c r="CG539" s="38"/>
    </row>
    <row r="540" spans="79:85" ht="12.75">
      <c r="CA540" s="38"/>
      <c r="CB540" s="38"/>
      <c r="CC540" s="38"/>
      <c r="CD540" s="38"/>
      <c r="CE540" s="38"/>
      <c r="CF540" s="38"/>
      <c r="CG540" s="38"/>
    </row>
    <row r="541" spans="79:85" ht="12.75">
      <c r="CA541" s="38"/>
      <c r="CB541" s="38"/>
      <c r="CC541" s="38"/>
      <c r="CD541" s="38"/>
      <c r="CE541" s="38"/>
      <c r="CF541" s="38"/>
      <c r="CG541" s="38"/>
    </row>
    <row r="542" spans="79:85" ht="12.75">
      <c r="CA542" s="38"/>
      <c r="CB542" s="38"/>
      <c r="CC542" s="38"/>
      <c r="CD542" s="38"/>
      <c r="CE542" s="38"/>
      <c r="CF542" s="38"/>
      <c r="CG542" s="38"/>
    </row>
    <row r="543" spans="79:85" ht="12.75">
      <c r="CA543" s="38"/>
      <c r="CB543" s="38"/>
      <c r="CC543" s="38"/>
      <c r="CD543" s="38"/>
      <c r="CE543" s="38"/>
      <c r="CF543" s="38"/>
      <c r="CG543" s="38"/>
    </row>
    <row r="544" spans="79:85" ht="12.75">
      <c r="CA544" s="38"/>
      <c r="CB544" s="38"/>
      <c r="CC544" s="38"/>
      <c r="CD544" s="38"/>
      <c r="CE544" s="38"/>
      <c r="CF544" s="38"/>
      <c r="CG544" s="38"/>
    </row>
    <row r="545" spans="79:85" ht="12.75">
      <c r="CA545" s="38"/>
      <c r="CB545" s="38"/>
      <c r="CC545" s="38"/>
      <c r="CD545" s="38"/>
      <c r="CE545" s="38"/>
      <c r="CF545" s="38"/>
      <c r="CG545" s="38"/>
    </row>
    <row r="546" spans="79:85" ht="12.75">
      <c r="CA546" s="38"/>
      <c r="CB546" s="38"/>
      <c r="CC546" s="38"/>
      <c r="CD546" s="38"/>
      <c r="CE546" s="38"/>
      <c r="CF546" s="38"/>
      <c r="CG546" s="38"/>
    </row>
    <row r="547" spans="79:85" ht="12.75">
      <c r="CA547" s="38"/>
      <c r="CB547" s="38"/>
      <c r="CC547" s="38"/>
      <c r="CD547" s="38"/>
      <c r="CE547" s="38"/>
      <c r="CF547" s="38"/>
      <c r="CG547" s="38"/>
    </row>
    <row r="548" spans="79:85" ht="12.75">
      <c r="CA548" s="38"/>
      <c r="CB548" s="38"/>
      <c r="CC548" s="38"/>
      <c r="CD548" s="38"/>
      <c r="CE548" s="38"/>
      <c r="CF548" s="38"/>
      <c r="CG548" s="38"/>
    </row>
    <row r="549" spans="79:85" ht="12.75">
      <c r="CA549" s="38"/>
      <c r="CB549" s="38"/>
      <c r="CC549" s="38"/>
      <c r="CD549" s="38"/>
      <c r="CE549" s="38"/>
      <c r="CF549" s="38"/>
      <c r="CG549" s="38"/>
    </row>
    <row r="550" spans="79:85" ht="12.75">
      <c r="CA550" s="38"/>
      <c r="CB550" s="38"/>
      <c r="CC550" s="38"/>
      <c r="CD550" s="38"/>
      <c r="CE550" s="38"/>
      <c r="CF550" s="38"/>
      <c r="CG550" s="38"/>
    </row>
    <row r="551" spans="79:85" ht="12.75">
      <c r="CA551" s="38"/>
      <c r="CB551" s="38"/>
      <c r="CC551" s="38"/>
      <c r="CD551" s="38"/>
      <c r="CE551" s="38"/>
      <c r="CF551" s="38"/>
      <c r="CG551" s="38"/>
    </row>
    <row r="552" spans="79:85" ht="12.75">
      <c r="CA552" s="38"/>
      <c r="CB552" s="38"/>
      <c r="CC552" s="38"/>
      <c r="CD552" s="38"/>
      <c r="CE552" s="38"/>
      <c r="CF552" s="38"/>
      <c r="CG552" s="38"/>
    </row>
    <row r="553" spans="79:85" ht="12.75">
      <c r="CA553" s="38"/>
      <c r="CB553" s="38"/>
      <c r="CC553" s="38"/>
      <c r="CD553" s="38"/>
      <c r="CE553" s="38"/>
      <c r="CF553" s="38"/>
      <c r="CG553" s="38"/>
    </row>
    <row r="554" spans="79:85" ht="12.75">
      <c r="CA554" s="38"/>
      <c r="CB554" s="38"/>
      <c r="CC554" s="38"/>
      <c r="CD554" s="38"/>
      <c r="CE554" s="38"/>
      <c r="CF554" s="38"/>
      <c r="CG554" s="38"/>
    </row>
    <row r="555" spans="79:85" ht="12.75">
      <c r="CA555" s="38"/>
      <c r="CB555" s="38"/>
      <c r="CC555" s="38"/>
      <c r="CD555" s="38"/>
      <c r="CE555" s="38"/>
      <c r="CF555" s="38"/>
      <c r="CG555" s="38"/>
    </row>
    <row r="556" spans="79:85" ht="12.75">
      <c r="CA556" s="38"/>
      <c r="CB556" s="38"/>
      <c r="CC556" s="38"/>
      <c r="CD556" s="38"/>
      <c r="CE556" s="38"/>
      <c r="CF556" s="38"/>
      <c r="CG556" s="38"/>
    </row>
    <row r="557" spans="79:85" ht="12.75">
      <c r="CA557" s="38"/>
      <c r="CB557" s="38"/>
      <c r="CC557" s="38"/>
      <c r="CD557" s="38"/>
      <c r="CE557" s="38"/>
      <c r="CF557" s="38"/>
      <c r="CG557" s="38"/>
    </row>
    <row r="558" spans="79:85" ht="12.75">
      <c r="CA558" s="38"/>
      <c r="CB558" s="38"/>
      <c r="CC558" s="38"/>
      <c r="CD558" s="38"/>
      <c r="CE558" s="38"/>
      <c r="CF558" s="38"/>
      <c r="CG558" s="38"/>
    </row>
    <row r="559" spans="79:85" ht="12.75">
      <c r="CA559" s="38"/>
      <c r="CB559" s="38"/>
      <c r="CC559" s="38"/>
      <c r="CD559" s="38"/>
      <c r="CE559" s="38"/>
      <c r="CF559" s="38"/>
      <c r="CG559" s="38"/>
    </row>
    <row r="560" spans="79:85" ht="12.75">
      <c r="CA560" s="38"/>
      <c r="CB560" s="38"/>
      <c r="CC560" s="38"/>
      <c r="CD560" s="38"/>
      <c r="CE560" s="38"/>
      <c r="CF560" s="38"/>
      <c r="CG560" s="38"/>
    </row>
    <row r="561" spans="79:85" ht="12.75">
      <c r="CA561" s="38"/>
      <c r="CB561" s="38"/>
      <c r="CC561" s="38"/>
      <c r="CD561" s="38"/>
      <c r="CE561" s="38"/>
      <c r="CF561" s="38"/>
      <c r="CG561" s="38"/>
    </row>
    <row r="562" spans="79:85" ht="12.75">
      <c r="CA562" s="38"/>
      <c r="CB562" s="38"/>
      <c r="CC562" s="38"/>
      <c r="CD562" s="38"/>
      <c r="CE562" s="38"/>
      <c r="CF562" s="38"/>
      <c r="CG562" s="38"/>
    </row>
    <row r="563" spans="79:85" ht="12.75">
      <c r="CA563" s="38"/>
      <c r="CB563" s="38"/>
      <c r="CC563" s="38"/>
      <c r="CD563" s="38"/>
      <c r="CE563" s="38"/>
      <c r="CF563" s="38"/>
      <c r="CG563" s="38"/>
    </row>
    <row r="564" spans="79:85" ht="12.75">
      <c r="CA564" s="38"/>
      <c r="CB564" s="38"/>
      <c r="CC564" s="38"/>
      <c r="CD564" s="38"/>
      <c r="CE564" s="38"/>
      <c r="CF564" s="38"/>
      <c r="CG564" s="38"/>
    </row>
    <row r="565" spans="79:85" ht="12.75">
      <c r="CA565" s="38"/>
      <c r="CB565" s="38"/>
      <c r="CC565" s="38"/>
      <c r="CD565" s="38"/>
      <c r="CE565" s="38"/>
      <c r="CF565" s="38"/>
      <c r="CG565" s="38"/>
    </row>
    <row r="566" spans="79:85" ht="12.75">
      <c r="CA566" s="38"/>
      <c r="CB566" s="38"/>
      <c r="CC566" s="38"/>
      <c r="CD566" s="38"/>
      <c r="CE566" s="38"/>
      <c r="CF566" s="38"/>
      <c r="CG566" s="38"/>
    </row>
    <row r="567" spans="79:85" ht="12.75">
      <c r="CA567" s="38"/>
      <c r="CB567" s="38"/>
      <c r="CC567" s="38"/>
      <c r="CD567" s="38"/>
      <c r="CE567" s="38"/>
      <c r="CF567" s="38"/>
      <c r="CG567" s="38"/>
    </row>
    <row r="568" spans="79:85" ht="12.75">
      <c r="CA568" s="38"/>
      <c r="CB568" s="38"/>
      <c r="CC568" s="38"/>
      <c r="CD568" s="38"/>
      <c r="CE568" s="38"/>
      <c r="CF568" s="38"/>
      <c r="CG568" s="38"/>
    </row>
    <row r="569" spans="79:85" ht="12.75">
      <c r="CA569" s="38"/>
      <c r="CB569" s="38"/>
      <c r="CC569" s="38"/>
      <c r="CD569" s="38"/>
      <c r="CE569" s="38"/>
      <c r="CF569" s="38"/>
      <c r="CG569" s="38"/>
    </row>
    <row r="570" spans="79:85" ht="12.75">
      <c r="CA570" s="38"/>
      <c r="CB570" s="38"/>
      <c r="CC570" s="38"/>
      <c r="CD570" s="38"/>
      <c r="CE570" s="38"/>
      <c r="CF570" s="38"/>
      <c r="CG570" s="38"/>
    </row>
    <row r="571" spans="79:85" ht="12.75">
      <c r="CA571" s="38"/>
      <c r="CB571" s="38"/>
      <c r="CC571" s="38"/>
      <c r="CD571" s="38"/>
      <c r="CE571" s="38"/>
      <c r="CF571" s="38"/>
      <c r="CG571" s="38"/>
    </row>
    <row r="572" spans="79:85" ht="12.75">
      <c r="CA572" s="38"/>
      <c r="CB572" s="38"/>
      <c r="CC572" s="38"/>
      <c r="CD572" s="38"/>
      <c r="CE572" s="38"/>
      <c r="CF572" s="38"/>
      <c r="CG572" s="38"/>
    </row>
    <row r="573" spans="79:85" ht="12.75">
      <c r="CA573" s="38"/>
      <c r="CB573" s="38"/>
      <c r="CC573" s="38"/>
      <c r="CD573" s="38"/>
      <c r="CE573" s="38"/>
      <c r="CF573" s="38"/>
      <c r="CG573" s="38"/>
    </row>
    <row r="574" spans="79:85" ht="12.75">
      <c r="CA574" s="38"/>
      <c r="CB574" s="38"/>
      <c r="CC574" s="38"/>
      <c r="CD574" s="38"/>
      <c r="CE574" s="38"/>
      <c r="CF574" s="38"/>
      <c r="CG574" s="38"/>
    </row>
    <row r="575" spans="79:85" ht="12.75">
      <c r="CA575" s="38"/>
      <c r="CB575" s="38"/>
      <c r="CC575" s="38"/>
      <c r="CD575" s="38"/>
      <c r="CE575" s="38"/>
      <c r="CF575" s="38"/>
      <c r="CG575" s="38"/>
    </row>
    <row r="576" spans="79:85" ht="12.75">
      <c r="CA576" s="38"/>
      <c r="CB576" s="38"/>
      <c r="CC576" s="38"/>
      <c r="CD576" s="38"/>
      <c r="CE576" s="38"/>
      <c r="CF576" s="38"/>
      <c r="CG576" s="38"/>
    </row>
    <row r="577" spans="79:85" ht="12.75">
      <c r="CA577" s="38"/>
      <c r="CB577" s="38"/>
      <c r="CC577" s="38"/>
      <c r="CD577" s="38"/>
      <c r="CE577" s="38"/>
      <c r="CF577" s="38"/>
      <c r="CG577" s="38"/>
    </row>
    <row r="578" spans="79:85" ht="12.75">
      <c r="CA578" s="38"/>
      <c r="CB578" s="38"/>
      <c r="CC578" s="38"/>
      <c r="CD578" s="38"/>
      <c r="CE578" s="38"/>
      <c r="CF578" s="38"/>
      <c r="CG578" s="38"/>
    </row>
    <row r="579" spans="79:85" ht="12.75">
      <c r="CA579" s="38"/>
      <c r="CB579" s="38"/>
      <c r="CC579" s="38"/>
      <c r="CD579" s="38"/>
      <c r="CE579" s="38"/>
      <c r="CF579" s="38"/>
      <c r="CG579" s="38"/>
    </row>
    <row r="580" spans="79:85" ht="12.75">
      <c r="CA580" s="38"/>
      <c r="CB580" s="38"/>
      <c r="CC580" s="38"/>
      <c r="CD580" s="38"/>
      <c r="CE580" s="38"/>
      <c r="CF580" s="38"/>
      <c r="CG580" s="38"/>
    </row>
    <row r="581" spans="79:85" ht="12.75">
      <c r="CA581" s="38"/>
      <c r="CB581" s="38"/>
      <c r="CC581" s="38"/>
      <c r="CD581" s="38"/>
      <c r="CE581" s="38"/>
      <c r="CF581" s="38"/>
      <c r="CG581" s="38"/>
    </row>
    <row r="582" spans="79:85" ht="12.75">
      <c r="CA582" s="38"/>
      <c r="CB582" s="38"/>
      <c r="CC582" s="38"/>
      <c r="CD582" s="38"/>
      <c r="CE582" s="38"/>
      <c r="CF582" s="38"/>
      <c r="CG582" s="38"/>
    </row>
    <row r="583" spans="79:85" ht="12.75">
      <c r="CA583" s="38"/>
      <c r="CB583" s="38"/>
      <c r="CC583" s="38"/>
      <c r="CD583" s="38"/>
      <c r="CE583" s="38"/>
      <c r="CF583" s="38"/>
      <c r="CG583" s="38"/>
    </row>
    <row r="584" spans="79:85" ht="12.75">
      <c r="CA584" s="38"/>
      <c r="CB584" s="38"/>
      <c r="CC584" s="38"/>
      <c r="CD584" s="38"/>
      <c r="CE584" s="38"/>
      <c r="CF584" s="38"/>
      <c r="CG584" s="38"/>
    </row>
    <row r="585" spans="79:85" ht="12.75">
      <c r="CA585" s="38"/>
      <c r="CB585" s="38"/>
      <c r="CC585" s="38"/>
      <c r="CD585" s="38"/>
      <c r="CE585" s="38"/>
      <c r="CF585" s="38"/>
      <c r="CG585" s="38"/>
    </row>
    <row r="586" spans="79:85" ht="12.75">
      <c r="CA586" s="38"/>
      <c r="CB586" s="38"/>
      <c r="CC586" s="38"/>
      <c r="CD586" s="38"/>
      <c r="CE586" s="38"/>
      <c r="CF586" s="38"/>
      <c r="CG586" s="38"/>
    </row>
    <row r="587" spans="79:85" ht="12.75">
      <c r="CA587" s="38"/>
      <c r="CB587" s="38"/>
      <c r="CC587" s="38"/>
      <c r="CD587" s="38"/>
      <c r="CE587" s="38"/>
      <c r="CF587" s="38"/>
      <c r="CG587" s="38"/>
    </row>
    <row r="588" spans="79:85" ht="12.75">
      <c r="CA588" s="38"/>
      <c r="CB588" s="38"/>
      <c r="CC588" s="38"/>
      <c r="CD588" s="38"/>
      <c r="CE588" s="38"/>
      <c r="CF588" s="38"/>
      <c r="CG588" s="38"/>
    </row>
    <row r="589" spans="79:85" ht="12.75">
      <c r="CA589" s="38"/>
      <c r="CB589" s="38"/>
      <c r="CC589" s="38"/>
      <c r="CD589" s="38"/>
      <c r="CE589" s="38"/>
      <c r="CF589" s="38"/>
      <c r="CG589" s="38"/>
    </row>
    <row r="590" spans="79:85" ht="12.75">
      <c r="CA590" s="38"/>
      <c r="CB590" s="38"/>
      <c r="CC590" s="38"/>
      <c r="CD590" s="38"/>
      <c r="CE590" s="38"/>
      <c r="CF590" s="38"/>
      <c r="CG590" s="38"/>
    </row>
    <row r="591" spans="79:85" ht="12.75">
      <c r="CA591" s="38"/>
      <c r="CB591" s="38"/>
      <c r="CC591" s="38"/>
      <c r="CD591" s="38"/>
      <c r="CE591" s="38"/>
      <c r="CF591" s="38"/>
      <c r="CG591" s="38"/>
    </row>
    <row r="592" spans="79:85" ht="12.75">
      <c r="CA592" s="38"/>
      <c r="CB592" s="38"/>
      <c r="CC592" s="38"/>
      <c r="CD592" s="38"/>
      <c r="CE592" s="38"/>
      <c r="CF592" s="38"/>
      <c r="CG592" s="38"/>
    </row>
    <row r="593" spans="79:85" ht="12.75">
      <c r="CA593" s="38"/>
      <c r="CB593" s="38"/>
      <c r="CC593" s="38"/>
      <c r="CD593" s="38"/>
      <c r="CE593" s="38"/>
      <c r="CF593" s="38"/>
      <c r="CG593" s="38"/>
    </row>
    <row r="594" spans="79:85" ht="12.75">
      <c r="CA594" s="38"/>
      <c r="CB594" s="38"/>
      <c r="CC594" s="38"/>
      <c r="CD594" s="38"/>
      <c r="CE594" s="38"/>
      <c r="CF594" s="38"/>
      <c r="CG594" s="38"/>
    </row>
    <row r="595" spans="79:85" ht="12.75">
      <c r="CA595" s="38"/>
      <c r="CB595" s="38"/>
      <c r="CC595" s="38"/>
      <c r="CD595" s="38"/>
      <c r="CE595" s="38"/>
      <c r="CF595" s="38"/>
      <c r="CG595" s="38"/>
    </row>
    <row r="596" spans="79:85" ht="12.75">
      <c r="CA596" s="38"/>
      <c r="CB596" s="38"/>
      <c r="CC596" s="38"/>
      <c r="CD596" s="38"/>
      <c r="CE596" s="38"/>
      <c r="CF596" s="38"/>
      <c r="CG596" s="38"/>
    </row>
    <row r="597" spans="79:85" ht="12.75">
      <c r="CA597" s="38"/>
      <c r="CB597" s="38"/>
      <c r="CC597" s="38"/>
      <c r="CD597" s="38"/>
      <c r="CE597" s="38"/>
      <c r="CF597" s="38"/>
      <c r="CG597" s="38"/>
    </row>
    <row r="598" spans="79:85" ht="12.75">
      <c r="CA598" s="38"/>
      <c r="CB598" s="38"/>
      <c r="CC598" s="38"/>
      <c r="CD598" s="38"/>
      <c r="CE598" s="38"/>
      <c r="CF598" s="38"/>
      <c r="CG598" s="38"/>
    </row>
    <row r="599" spans="79:85" ht="12.75">
      <c r="CA599" s="38"/>
      <c r="CB599" s="38"/>
      <c r="CC599" s="38"/>
      <c r="CD599" s="38"/>
      <c r="CE599" s="38"/>
      <c r="CF599" s="38"/>
      <c r="CG599" s="38"/>
    </row>
    <row r="600" spans="79:85" ht="12.75">
      <c r="CA600" s="38"/>
      <c r="CB600" s="38"/>
      <c r="CC600" s="38"/>
      <c r="CD600" s="38"/>
      <c r="CE600" s="38"/>
      <c r="CF600" s="38"/>
      <c r="CG600" s="38"/>
    </row>
    <row r="601" spans="79:85" ht="12.75">
      <c r="CA601" s="38"/>
      <c r="CB601" s="38"/>
      <c r="CC601" s="38"/>
      <c r="CD601" s="38"/>
      <c r="CE601" s="38"/>
      <c r="CF601" s="38"/>
      <c r="CG601" s="38"/>
    </row>
    <row r="602" spans="79:85" ht="12.75">
      <c r="CA602" s="38"/>
      <c r="CB602" s="38"/>
      <c r="CC602" s="38"/>
      <c r="CD602" s="38"/>
      <c r="CE602" s="38"/>
      <c r="CF602" s="38"/>
      <c r="CG602" s="38"/>
    </row>
    <row r="603" spans="79:85" ht="12.75">
      <c r="CA603" s="38"/>
      <c r="CB603" s="38"/>
      <c r="CC603" s="38"/>
      <c r="CD603" s="38"/>
      <c r="CE603" s="38"/>
      <c r="CF603" s="38"/>
      <c r="CG603" s="38"/>
    </row>
    <row r="604" spans="79:85" ht="12.75">
      <c r="CA604" s="38"/>
      <c r="CB604" s="38"/>
      <c r="CC604" s="38"/>
      <c r="CD604" s="38"/>
      <c r="CE604" s="38"/>
      <c r="CF604" s="38"/>
      <c r="CG604" s="38"/>
    </row>
    <row r="605" spans="79:85" ht="12.75">
      <c r="CA605" s="38"/>
      <c r="CB605" s="38"/>
      <c r="CC605" s="38"/>
      <c r="CD605" s="38"/>
      <c r="CE605" s="38"/>
      <c r="CF605" s="38"/>
      <c r="CG605" s="38"/>
    </row>
    <row r="606" spans="79:85" ht="12.75">
      <c r="CA606" s="38"/>
      <c r="CB606" s="38"/>
      <c r="CC606" s="38"/>
      <c r="CD606" s="38"/>
      <c r="CE606" s="38"/>
      <c r="CF606" s="38"/>
      <c r="CG606" s="38"/>
    </row>
    <row r="607" spans="79:85" ht="12.75">
      <c r="CA607" s="38"/>
      <c r="CB607" s="38"/>
      <c r="CC607" s="38"/>
      <c r="CD607" s="38"/>
      <c r="CE607" s="38"/>
      <c r="CF607" s="38"/>
      <c r="CG607" s="38"/>
    </row>
    <row r="608" spans="79:85" ht="12.75">
      <c r="CA608" s="38"/>
      <c r="CB608" s="38"/>
      <c r="CC608" s="38"/>
      <c r="CD608" s="38"/>
      <c r="CE608" s="38"/>
      <c r="CF608" s="38"/>
      <c r="CG608" s="38"/>
    </row>
    <row r="609" spans="79:85" ht="12.75">
      <c r="CA609" s="38"/>
      <c r="CB609" s="38"/>
      <c r="CC609" s="38"/>
      <c r="CD609" s="38"/>
      <c r="CE609" s="38"/>
      <c r="CF609" s="38"/>
      <c r="CG609" s="38"/>
    </row>
    <row r="610" spans="79:85" ht="12.75">
      <c r="CA610" s="38"/>
      <c r="CB610" s="38"/>
      <c r="CC610" s="38"/>
      <c r="CD610" s="38"/>
      <c r="CE610" s="38"/>
      <c r="CF610" s="38"/>
      <c r="CG610" s="38"/>
    </row>
    <row r="611" spans="79:85" ht="12.75">
      <c r="CA611" s="38"/>
      <c r="CB611" s="38"/>
      <c r="CC611" s="38"/>
      <c r="CD611" s="38"/>
      <c r="CE611" s="38"/>
      <c r="CF611" s="38"/>
      <c r="CG611" s="38"/>
    </row>
    <row r="612" spans="79:85" ht="12.75">
      <c r="CA612" s="38"/>
      <c r="CB612" s="38"/>
      <c r="CC612" s="38"/>
      <c r="CD612" s="38"/>
      <c r="CE612" s="38"/>
      <c r="CF612" s="38"/>
      <c r="CG612" s="38"/>
    </row>
    <row r="613" spans="79:85" ht="12.75">
      <c r="CA613" s="38"/>
      <c r="CB613" s="38"/>
      <c r="CC613" s="38"/>
      <c r="CD613" s="38"/>
      <c r="CE613" s="38"/>
      <c r="CF613" s="38"/>
      <c r="CG613" s="38"/>
    </row>
    <row r="614" spans="79:85" ht="12.75">
      <c r="CA614" s="38"/>
      <c r="CB614" s="38"/>
      <c r="CC614" s="38"/>
      <c r="CD614" s="38"/>
      <c r="CE614" s="38"/>
      <c r="CF614" s="38"/>
      <c r="CG614" s="38"/>
    </row>
    <row r="615" spans="79:85" ht="12.75">
      <c r="CA615" s="38"/>
      <c r="CB615" s="38"/>
      <c r="CC615" s="38"/>
      <c r="CD615" s="38"/>
      <c r="CE615" s="38"/>
      <c r="CF615" s="38"/>
      <c r="CG615" s="38"/>
    </row>
    <row r="616" spans="79:85" ht="12.75">
      <c r="CA616" s="38"/>
      <c r="CB616" s="38"/>
      <c r="CC616" s="38"/>
      <c r="CD616" s="38"/>
      <c r="CE616" s="38"/>
      <c r="CF616" s="38"/>
      <c r="CG616" s="38"/>
    </row>
    <row r="617" spans="79:85" ht="12.75">
      <c r="CA617" s="38"/>
      <c r="CB617" s="38"/>
      <c r="CC617" s="38"/>
      <c r="CD617" s="38"/>
      <c r="CE617" s="38"/>
      <c r="CF617" s="38"/>
      <c r="CG617" s="38"/>
    </row>
    <row r="618" spans="79:85" ht="12.75">
      <c r="CA618" s="38"/>
      <c r="CB618" s="38"/>
      <c r="CC618" s="38"/>
      <c r="CD618" s="38"/>
      <c r="CE618" s="38"/>
      <c r="CF618" s="38"/>
      <c r="CG618" s="38"/>
    </row>
    <row r="619" spans="79:85" ht="12.75">
      <c r="CA619" s="38"/>
      <c r="CB619" s="38"/>
      <c r="CC619" s="38"/>
      <c r="CD619" s="38"/>
      <c r="CE619" s="38"/>
      <c r="CF619" s="38"/>
      <c r="CG619" s="38"/>
    </row>
    <row r="620" spans="79:85" ht="12.75">
      <c r="CA620" s="38"/>
      <c r="CB620" s="38"/>
      <c r="CC620" s="38"/>
      <c r="CD620" s="38"/>
      <c r="CE620" s="38"/>
      <c r="CF620" s="38"/>
      <c r="CG620" s="38"/>
    </row>
    <row r="621" spans="79:85" ht="12.75">
      <c r="CA621" s="38"/>
      <c r="CB621" s="38"/>
      <c r="CC621" s="38"/>
      <c r="CD621" s="38"/>
      <c r="CE621" s="38"/>
      <c r="CF621" s="38"/>
      <c r="CG621" s="38"/>
    </row>
    <row r="622" spans="79:85" ht="12.75">
      <c r="CA622" s="38"/>
      <c r="CB622" s="38"/>
      <c r="CC622" s="38"/>
      <c r="CD622" s="38"/>
      <c r="CE622" s="38"/>
      <c r="CF622" s="38"/>
      <c r="CG622" s="38"/>
    </row>
    <row r="623" spans="79:85" ht="12.75">
      <c r="CA623" s="38"/>
      <c r="CB623" s="38"/>
      <c r="CC623" s="38"/>
      <c r="CD623" s="38"/>
      <c r="CE623" s="38"/>
      <c r="CF623" s="38"/>
      <c r="CG623" s="38"/>
    </row>
    <row r="624" spans="79:85" ht="12.75">
      <c r="CA624" s="38"/>
      <c r="CB624" s="38"/>
      <c r="CC624" s="38"/>
      <c r="CD624" s="38"/>
      <c r="CE624" s="38"/>
      <c r="CF624" s="38"/>
      <c r="CG624" s="38"/>
    </row>
    <row r="625" spans="79:85" ht="12.75">
      <c r="CA625" s="38"/>
      <c r="CB625" s="38"/>
      <c r="CC625" s="38"/>
      <c r="CD625" s="38"/>
      <c r="CE625" s="38"/>
      <c r="CF625" s="38"/>
      <c r="CG625" s="38"/>
    </row>
    <row r="626" spans="79:85" ht="12.75">
      <c r="CA626" s="38"/>
      <c r="CB626" s="38"/>
      <c r="CC626" s="38"/>
      <c r="CD626" s="38"/>
      <c r="CE626" s="38"/>
      <c r="CF626" s="38"/>
      <c r="CG626" s="38"/>
    </row>
    <row r="627" spans="79:85" ht="12.75">
      <c r="CA627" s="38"/>
      <c r="CB627" s="38"/>
      <c r="CC627" s="38"/>
      <c r="CD627" s="38"/>
      <c r="CE627" s="38"/>
      <c r="CF627" s="38"/>
      <c r="CG627" s="38"/>
    </row>
    <row r="628" spans="79:85" ht="12.75">
      <c r="CA628" s="38"/>
      <c r="CB628" s="38"/>
      <c r="CC628" s="38"/>
      <c r="CD628" s="38"/>
      <c r="CE628" s="38"/>
      <c r="CF628" s="38"/>
      <c r="CG628" s="38"/>
    </row>
    <row r="629" spans="79:85" ht="12.75">
      <c r="CA629" s="38"/>
      <c r="CB629" s="38"/>
      <c r="CC629" s="38"/>
      <c r="CD629" s="38"/>
      <c r="CE629" s="38"/>
      <c r="CF629" s="38"/>
      <c r="CG629" s="38"/>
    </row>
    <row r="630" spans="79:85" ht="12.75">
      <c r="CA630" s="38"/>
      <c r="CB630" s="38"/>
      <c r="CC630" s="38"/>
      <c r="CD630" s="38"/>
      <c r="CE630" s="38"/>
      <c r="CF630" s="38"/>
      <c r="CG630" s="38"/>
    </row>
    <row r="631" spans="79:85" ht="12.75">
      <c r="CA631" s="38"/>
      <c r="CB631" s="38"/>
      <c r="CC631" s="38"/>
      <c r="CD631" s="38"/>
      <c r="CE631" s="38"/>
      <c r="CF631" s="38"/>
      <c r="CG631" s="38"/>
    </row>
    <row r="632" spans="79:85" ht="12.75">
      <c r="CA632" s="38"/>
      <c r="CB632" s="38"/>
      <c r="CC632" s="38"/>
      <c r="CD632" s="38"/>
      <c r="CE632" s="38"/>
      <c r="CF632" s="38"/>
      <c r="CG632" s="38"/>
    </row>
    <row r="633" spans="79:85" ht="12.75">
      <c r="CA633" s="38"/>
      <c r="CB633" s="38"/>
      <c r="CC633" s="38"/>
      <c r="CD633" s="38"/>
      <c r="CE633" s="38"/>
      <c r="CF633" s="38"/>
      <c r="CG633" s="38"/>
    </row>
    <row r="634" spans="79:85" ht="12.75">
      <c r="CA634" s="38"/>
      <c r="CB634" s="38"/>
      <c r="CC634" s="38"/>
      <c r="CD634" s="38"/>
      <c r="CE634" s="38"/>
      <c r="CF634" s="38"/>
      <c r="CG634" s="38"/>
    </row>
    <row r="635" spans="79:85" ht="12.75">
      <c r="CA635" s="38"/>
      <c r="CB635" s="38"/>
      <c r="CC635" s="38"/>
      <c r="CD635" s="38"/>
      <c r="CE635" s="38"/>
      <c r="CF635" s="38"/>
      <c r="CG635" s="38"/>
    </row>
    <row r="636" spans="79:85" ht="12.75">
      <c r="CA636" s="38"/>
      <c r="CB636" s="38"/>
      <c r="CC636" s="38"/>
      <c r="CD636" s="38"/>
      <c r="CE636" s="38"/>
      <c r="CF636" s="38"/>
      <c r="CG636" s="38"/>
    </row>
    <row r="637" spans="79:85" ht="12.75">
      <c r="CA637" s="38"/>
      <c r="CB637" s="38"/>
      <c r="CC637" s="38"/>
      <c r="CD637" s="38"/>
      <c r="CE637" s="38"/>
      <c r="CF637" s="38"/>
      <c r="CG637" s="38"/>
    </row>
    <row r="638" spans="79:85" ht="12.75">
      <c r="CA638" s="38"/>
      <c r="CB638" s="38"/>
      <c r="CC638" s="38"/>
      <c r="CD638" s="38"/>
      <c r="CE638" s="38"/>
      <c r="CF638" s="38"/>
      <c r="CG638" s="38"/>
    </row>
    <row r="639" spans="79:85" ht="12.75">
      <c r="CA639" s="38"/>
      <c r="CB639" s="38"/>
      <c r="CC639" s="38"/>
      <c r="CD639" s="38"/>
      <c r="CE639" s="38"/>
      <c r="CF639" s="38"/>
      <c r="CG639" s="38"/>
    </row>
    <row r="640" spans="79:85" ht="12.75">
      <c r="CA640" s="38"/>
      <c r="CB640" s="38"/>
      <c r="CC640" s="38"/>
      <c r="CD640" s="38"/>
      <c r="CE640" s="38"/>
      <c r="CF640" s="38"/>
      <c r="CG640" s="38"/>
    </row>
    <row r="641" spans="79:85" ht="12.75">
      <c r="CA641" s="38"/>
      <c r="CB641" s="38"/>
      <c r="CC641" s="38"/>
      <c r="CD641" s="38"/>
      <c r="CE641" s="38"/>
      <c r="CF641" s="38"/>
      <c r="CG641" s="38"/>
    </row>
    <row r="642" spans="79:85" ht="12.75">
      <c r="CA642" s="38"/>
      <c r="CB642" s="38"/>
      <c r="CC642" s="38"/>
      <c r="CD642" s="38"/>
      <c r="CE642" s="38"/>
      <c r="CF642" s="38"/>
      <c r="CG642" s="38"/>
    </row>
    <row r="643" spans="79:85" ht="12.75">
      <c r="CA643" s="38"/>
      <c r="CB643" s="38"/>
      <c r="CC643" s="38"/>
      <c r="CD643" s="38"/>
      <c r="CE643" s="38"/>
      <c r="CF643" s="38"/>
      <c r="CG643" s="38"/>
    </row>
    <row r="644" spans="79:85" ht="12.75">
      <c r="CA644" s="38"/>
      <c r="CB644" s="38"/>
      <c r="CC644" s="38"/>
      <c r="CD644" s="38"/>
      <c r="CE644" s="38"/>
      <c r="CF644" s="38"/>
      <c r="CG644" s="38"/>
    </row>
    <row r="645" spans="79:85" ht="12.75">
      <c r="CA645" s="38"/>
      <c r="CB645" s="38"/>
      <c r="CC645" s="38"/>
      <c r="CD645" s="38"/>
      <c r="CE645" s="38"/>
      <c r="CF645" s="38"/>
      <c r="CG645" s="38"/>
    </row>
    <row r="646" spans="79:85" ht="12.75">
      <c r="CA646" s="38"/>
      <c r="CB646" s="38"/>
      <c r="CC646" s="38"/>
      <c r="CD646" s="38"/>
      <c r="CE646" s="38"/>
      <c r="CF646" s="38"/>
      <c r="CG646" s="38"/>
    </row>
    <row r="647" spans="79:85" ht="12.75">
      <c r="CA647" s="38"/>
      <c r="CB647" s="38"/>
      <c r="CC647" s="38"/>
      <c r="CD647" s="38"/>
      <c r="CE647" s="38"/>
      <c r="CF647" s="38"/>
      <c r="CG647" s="38"/>
    </row>
    <row r="648" spans="79:85" ht="12.75">
      <c r="CA648" s="38"/>
      <c r="CB648" s="38"/>
      <c r="CC648" s="38"/>
      <c r="CD648" s="38"/>
      <c r="CE648" s="38"/>
      <c r="CF648" s="38"/>
      <c r="CG648" s="38"/>
    </row>
    <row r="649" spans="79:85" ht="12.75">
      <c r="CA649" s="38"/>
      <c r="CB649" s="38"/>
      <c r="CC649" s="38"/>
      <c r="CD649" s="38"/>
      <c r="CE649" s="38"/>
      <c r="CF649" s="38"/>
      <c r="CG649" s="38"/>
    </row>
    <row r="650" spans="79:85" ht="12.75">
      <c r="CA650" s="38"/>
      <c r="CB650" s="38"/>
      <c r="CC650" s="38"/>
      <c r="CD650" s="38"/>
      <c r="CE650" s="38"/>
      <c r="CF650" s="38"/>
      <c r="CG650" s="38"/>
    </row>
    <row r="651" spans="79:85" ht="12.75">
      <c r="CA651" s="38"/>
      <c r="CB651" s="38"/>
      <c r="CC651" s="38"/>
      <c r="CD651" s="38"/>
      <c r="CE651" s="38"/>
      <c r="CF651" s="38"/>
      <c r="CG651" s="38"/>
    </row>
    <row r="652" spans="79:85" ht="12.75">
      <c r="CA652" s="38"/>
      <c r="CB652" s="38"/>
      <c r="CC652" s="38"/>
      <c r="CD652" s="38"/>
      <c r="CE652" s="38"/>
      <c r="CF652" s="38"/>
      <c r="CG652" s="38"/>
    </row>
    <row r="653" spans="79:85" ht="12.75">
      <c r="CA653" s="38"/>
      <c r="CB653" s="38"/>
      <c r="CC653" s="38"/>
      <c r="CD653" s="38"/>
      <c r="CE653" s="38"/>
      <c r="CF653" s="38"/>
      <c r="CG653" s="38"/>
    </row>
    <row r="654" spans="79:85" ht="12.75">
      <c r="CA654" s="38"/>
      <c r="CB654" s="38"/>
      <c r="CC654" s="38"/>
      <c r="CD654" s="38"/>
      <c r="CE654" s="38"/>
      <c r="CF654" s="38"/>
      <c r="CG654" s="38"/>
    </row>
    <row r="655" spans="79:85" ht="12.75">
      <c r="CA655" s="38"/>
      <c r="CB655" s="38"/>
      <c r="CC655" s="38"/>
      <c r="CD655" s="38"/>
      <c r="CE655" s="38"/>
      <c r="CF655" s="38"/>
      <c r="CG655" s="38"/>
    </row>
    <row r="656" spans="79:85" ht="12.75">
      <c r="CA656" s="38"/>
      <c r="CB656" s="38"/>
      <c r="CC656" s="38"/>
      <c r="CD656" s="38"/>
      <c r="CE656" s="38"/>
      <c r="CF656" s="38"/>
      <c r="CG656" s="38"/>
    </row>
    <row r="657" spans="79:85" ht="12.75">
      <c r="CA657" s="38"/>
      <c r="CB657" s="38"/>
      <c r="CC657" s="38"/>
      <c r="CD657" s="38"/>
      <c r="CE657" s="38"/>
      <c r="CF657" s="38"/>
      <c r="CG657" s="38"/>
    </row>
    <row r="658" spans="79:85" ht="12.75">
      <c r="CA658" s="38"/>
      <c r="CB658" s="38"/>
      <c r="CC658" s="38"/>
      <c r="CD658" s="38"/>
      <c r="CE658" s="38"/>
      <c r="CF658" s="38"/>
      <c r="CG658" s="38"/>
    </row>
    <row r="659" spans="79:85" ht="12.75">
      <c r="CA659" s="38"/>
      <c r="CB659" s="38"/>
      <c r="CC659" s="38"/>
      <c r="CD659" s="38"/>
      <c r="CE659" s="38"/>
      <c r="CF659" s="38"/>
      <c r="CG659" s="38"/>
    </row>
    <row r="660" spans="79:85" ht="12.75">
      <c r="CA660" s="38"/>
      <c r="CB660" s="38"/>
      <c r="CC660" s="38"/>
      <c r="CD660" s="38"/>
      <c r="CE660" s="38"/>
      <c r="CF660" s="38"/>
      <c r="CG660" s="38"/>
    </row>
    <row r="661" spans="79:85" ht="12.75">
      <c r="CA661" s="38"/>
      <c r="CB661" s="38"/>
      <c r="CC661" s="38"/>
      <c r="CD661" s="38"/>
      <c r="CE661" s="38"/>
      <c r="CF661" s="38"/>
      <c r="CG661" s="38"/>
    </row>
    <row r="662" spans="79:85" ht="12.75">
      <c r="CA662" s="38"/>
      <c r="CB662" s="38"/>
      <c r="CC662" s="38"/>
      <c r="CD662" s="38"/>
      <c r="CE662" s="38"/>
      <c r="CF662" s="38"/>
      <c r="CG662" s="38"/>
    </row>
    <row r="663" spans="79:85" ht="12.75">
      <c r="CA663" s="38"/>
      <c r="CB663" s="38"/>
      <c r="CC663" s="38"/>
      <c r="CD663" s="38"/>
      <c r="CE663" s="38"/>
      <c r="CF663" s="38"/>
      <c r="CG663" s="38"/>
    </row>
    <row r="664" spans="79:85" ht="12.75">
      <c r="CA664" s="38"/>
      <c r="CB664" s="38"/>
      <c r="CC664" s="38"/>
      <c r="CD664" s="38"/>
      <c r="CE664" s="38"/>
      <c r="CF664" s="38"/>
      <c r="CG664" s="38"/>
    </row>
    <row r="665" spans="79:85" ht="12.75">
      <c r="CA665" s="38"/>
      <c r="CB665" s="38"/>
      <c r="CC665" s="38"/>
      <c r="CD665" s="38"/>
      <c r="CE665" s="38"/>
      <c r="CF665" s="38"/>
      <c r="CG665" s="38"/>
    </row>
    <row r="666" spans="79:85" ht="12.75">
      <c r="CA666" s="38"/>
      <c r="CB666" s="38"/>
      <c r="CC666" s="38"/>
      <c r="CD666" s="38"/>
      <c r="CE666" s="38"/>
      <c r="CF666" s="38"/>
      <c r="CG666" s="38"/>
    </row>
    <row r="667" spans="79:85" ht="12.75">
      <c r="CA667" s="38"/>
      <c r="CB667" s="38"/>
      <c r="CC667" s="38"/>
      <c r="CD667" s="38"/>
      <c r="CE667" s="38"/>
      <c r="CF667" s="38"/>
      <c r="CG667" s="38"/>
    </row>
    <row r="668" spans="79:85" ht="12.75">
      <c r="CA668" s="38"/>
      <c r="CB668" s="38"/>
      <c r="CC668" s="38"/>
      <c r="CD668" s="38"/>
      <c r="CE668" s="38"/>
      <c r="CF668" s="38"/>
      <c r="CG668" s="38"/>
    </row>
    <row r="669" spans="79:85" ht="12.75">
      <c r="CA669" s="38"/>
      <c r="CB669" s="38"/>
      <c r="CC669" s="38"/>
      <c r="CD669" s="38"/>
      <c r="CE669" s="38"/>
      <c r="CF669" s="38"/>
      <c r="CG669" s="38"/>
    </row>
    <row r="670" spans="79:85" ht="12.75">
      <c r="CA670" s="38"/>
      <c r="CB670" s="38"/>
      <c r="CC670" s="38"/>
      <c r="CD670" s="38"/>
      <c r="CE670" s="38"/>
      <c r="CF670" s="38"/>
      <c r="CG670" s="38"/>
    </row>
    <row r="671" spans="79:85" ht="12.75">
      <c r="CA671" s="38"/>
      <c r="CB671" s="38"/>
      <c r="CC671" s="38"/>
      <c r="CD671" s="38"/>
      <c r="CE671" s="38"/>
      <c r="CF671" s="38"/>
      <c r="CG671" s="38"/>
    </row>
    <row r="672" spans="79:85" ht="12.75">
      <c r="CA672" s="38"/>
      <c r="CB672" s="38"/>
      <c r="CC672" s="38"/>
      <c r="CD672" s="38"/>
      <c r="CE672" s="38"/>
      <c r="CF672" s="38"/>
      <c r="CG672" s="38"/>
    </row>
    <row r="673" spans="79:85" ht="12.75">
      <c r="CA673" s="38"/>
      <c r="CB673" s="38"/>
      <c r="CC673" s="38"/>
      <c r="CD673" s="38"/>
      <c r="CE673" s="38"/>
      <c r="CF673" s="38"/>
      <c r="CG673" s="38"/>
    </row>
    <row r="674" spans="79:85" ht="12.75">
      <c r="CA674" s="38"/>
      <c r="CB674" s="38"/>
      <c r="CC674" s="38"/>
      <c r="CD674" s="38"/>
      <c r="CE674" s="38"/>
      <c r="CF674" s="38"/>
      <c r="CG674" s="38"/>
    </row>
    <row r="675" spans="79:85" ht="12.75">
      <c r="CA675" s="38"/>
      <c r="CB675" s="38"/>
      <c r="CC675" s="38"/>
      <c r="CD675" s="38"/>
      <c r="CE675" s="38"/>
      <c r="CF675" s="38"/>
      <c r="CG675" s="38"/>
    </row>
    <row r="676" spans="79:85" ht="12.75">
      <c r="CA676" s="38"/>
      <c r="CB676" s="38"/>
      <c r="CC676" s="38"/>
      <c r="CD676" s="38"/>
      <c r="CE676" s="38"/>
      <c r="CF676" s="38"/>
      <c r="CG676" s="38"/>
    </row>
    <row r="677" spans="79:85" ht="12.75">
      <c r="CA677" s="38"/>
      <c r="CB677" s="38"/>
      <c r="CC677" s="38"/>
      <c r="CD677" s="38"/>
      <c r="CE677" s="38"/>
      <c r="CF677" s="38"/>
      <c r="CG677" s="38"/>
    </row>
    <row r="678" spans="79:85" ht="12.75">
      <c r="CA678" s="38"/>
      <c r="CB678" s="38"/>
      <c r="CC678" s="38"/>
      <c r="CD678" s="38"/>
      <c r="CE678" s="38"/>
      <c r="CF678" s="38"/>
      <c r="CG678" s="38"/>
    </row>
    <row r="679" spans="79:85" ht="12.75">
      <c r="CA679" s="38"/>
      <c r="CB679" s="38"/>
      <c r="CC679" s="38"/>
      <c r="CD679" s="38"/>
      <c r="CE679" s="38"/>
      <c r="CF679" s="38"/>
      <c r="CG679" s="38"/>
    </row>
    <row r="680" spans="79:85" ht="12.75">
      <c r="CA680" s="38"/>
      <c r="CB680" s="38"/>
      <c r="CC680" s="38"/>
      <c r="CD680" s="38"/>
      <c r="CE680" s="38"/>
      <c r="CF680" s="38"/>
      <c r="CG680" s="38"/>
    </row>
    <row r="681" spans="79:85" ht="12.75">
      <c r="CA681" s="38"/>
      <c r="CB681" s="38"/>
      <c r="CC681" s="38"/>
      <c r="CD681" s="38"/>
      <c r="CE681" s="38"/>
      <c r="CF681" s="38"/>
      <c r="CG681" s="38"/>
    </row>
    <row r="682" spans="79:85" ht="12.75">
      <c r="CA682" s="38"/>
      <c r="CB682" s="38"/>
      <c r="CC682" s="38"/>
      <c r="CD682" s="38"/>
      <c r="CE682" s="38"/>
      <c r="CF682" s="38"/>
      <c r="CG682" s="38"/>
    </row>
    <row r="683" spans="79:85" ht="12.75">
      <c r="CA683" s="38"/>
      <c r="CB683" s="38"/>
      <c r="CC683" s="38"/>
      <c r="CD683" s="38"/>
      <c r="CE683" s="38"/>
      <c r="CF683" s="38"/>
      <c r="CG683" s="38"/>
    </row>
    <row r="684" spans="79:85" ht="12.75">
      <c r="CA684" s="38"/>
      <c r="CB684" s="38"/>
      <c r="CC684" s="38"/>
      <c r="CD684" s="38"/>
      <c r="CE684" s="38"/>
      <c r="CF684" s="38"/>
      <c r="CG684" s="38"/>
    </row>
    <row r="685" spans="79:85" ht="12.75">
      <c r="CA685" s="38"/>
      <c r="CB685" s="38"/>
      <c r="CC685" s="38"/>
      <c r="CD685" s="38"/>
      <c r="CE685" s="38"/>
      <c r="CF685" s="38"/>
      <c r="CG685" s="38"/>
    </row>
    <row r="686" spans="79:85" ht="12.75">
      <c r="CA686" s="38"/>
      <c r="CB686" s="38"/>
      <c r="CC686" s="38"/>
      <c r="CD686" s="38"/>
      <c r="CE686" s="38"/>
      <c r="CF686" s="38"/>
      <c r="CG686" s="38"/>
    </row>
    <row r="687" spans="79:85" ht="12.75">
      <c r="CA687" s="38"/>
      <c r="CB687" s="38"/>
      <c r="CC687" s="38"/>
      <c r="CD687" s="38"/>
      <c r="CE687" s="38"/>
      <c r="CF687" s="38"/>
      <c r="CG687" s="38"/>
    </row>
    <row r="688" spans="79:85" ht="12.75">
      <c r="CA688" s="38"/>
      <c r="CB688" s="38"/>
      <c r="CC688" s="38"/>
      <c r="CD688" s="38"/>
      <c r="CE688" s="38"/>
      <c r="CF688" s="38"/>
      <c r="CG688" s="38"/>
    </row>
    <row r="689" spans="79:85" ht="12.75">
      <c r="CA689" s="38"/>
      <c r="CB689" s="38"/>
      <c r="CC689" s="38"/>
      <c r="CD689" s="38"/>
      <c r="CE689" s="38"/>
      <c r="CF689" s="38"/>
      <c r="CG689" s="38"/>
    </row>
    <row r="690" spans="79:85" ht="12.75">
      <c r="CA690" s="38"/>
      <c r="CB690" s="38"/>
      <c r="CC690" s="38"/>
      <c r="CD690" s="38"/>
      <c r="CE690" s="38"/>
      <c r="CF690" s="38"/>
      <c r="CG690" s="38"/>
    </row>
    <row r="691" spans="79:85" ht="12.75">
      <c r="CA691" s="38"/>
      <c r="CB691" s="38"/>
      <c r="CC691" s="38"/>
      <c r="CD691" s="38"/>
      <c r="CE691" s="38"/>
      <c r="CF691" s="38"/>
      <c r="CG691" s="38"/>
    </row>
    <row r="692" spans="79:85" ht="12.75">
      <c r="CA692" s="38"/>
      <c r="CB692" s="38"/>
      <c r="CC692" s="38"/>
      <c r="CD692" s="38"/>
      <c r="CE692" s="38"/>
      <c r="CF692" s="38"/>
      <c r="CG692" s="38"/>
    </row>
    <row r="693" spans="79:85" ht="12.75">
      <c r="CA693" s="38"/>
      <c r="CB693" s="38"/>
      <c r="CC693" s="38"/>
      <c r="CD693" s="38"/>
      <c r="CE693" s="38"/>
      <c r="CF693" s="38"/>
      <c r="CG693" s="38"/>
    </row>
    <row r="694" spans="79:85" ht="12.75">
      <c r="CA694" s="38"/>
      <c r="CB694" s="38"/>
      <c r="CC694" s="38"/>
      <c r="CD694" s="38"/>
      <c r="CE694" s="38"/>
      <c r="CF694" s="38"/>
      <c r="CG694" s="38"/>
    </row>
    <row r="695" spans="79:85" ht="12.75">
      <c r="CA695" s="38"/>
      <c r="CB695" s="38"/>
      <c r="CC695" s="38"/>
      <c r="CD695" s="38"/>
      <c r="CE695" s="38"/>
      <c r="CF695" s="38"/>
      <c r="CG695" s="38"/>
    </row>
    <row r="696" spans="79:85" ht="12.75">
      <c r="CA696" s="38"/>
      <c r="CB696" s="38"/>
      <c r="CC696" s="38"/>
      <c r="CD696" s="38"/>
      <c r="CE696" s="38"/>
      <c r="CF696" s="38"/>
      <c r="CG696" s="38"/>
    </row>
    <row r="697" spans="79:85" ht="12.75">
      <c r="CA697" s="38"/>
      <c r="CB697" s="38"/>
      <c r="CC697" s="38"/>
      <c r="CD697" s="38"/>
      <c r="CE697" s="38"/>
      <c r="CF697" s="38"/>
      <c r="CG697" s="38"/>
    </row>
    <row r="698" spans="79:85" ht="12.75">
      <c r="CA698" s="38"/>
      <c r="CB698" s="38"/>
      <c r="CC698" s="38"/>
      <c r="CD698" s="38"/>
      <c r="CE698" s="38"/>
      <c r="CF698" s="38"/>
      <c r="CG698" s="38"/>
    </row>
    <row r="699" spans="79:85" ht="12.75">
      <c r="CA699" s="38"/>
      <c r="CB699" s="38"/>
      <c r="CC699" s="38"/>
      <c r="CD699" s="38"/>
      <c r="CE699" s="38"/>
      <c r="CF699" s="38"/>
      <c r="CG699" s="38"/>
    </row>
    <row r="700" spans="79:85" ht="12.75">
      <c r="CA700" s="38"/>
      <c r="CB700" s="38"/>
      <c r="CC700" s="38"/>
      <c r="CD700" s="38"/>
      <c r="CE700" s="38"/>
      <c r="CF700" s="38"/>
      <c r="CG700" s="38"/>
    </row>
    <row r="701" spans="79:85" ht="12.75">
      <c r="CA701" s="38"/>
      <c r="CB701" s="38"/>
      <c r="CC701" s="38"/>
      <c r="CD701" s="38"/>
      <c r="CE701" s="38"/>
      <c r="CF701" s="38"/>
      <c r="CG701" s="38"/>
    </row>
    <row r="702" spans="79:85" ht="12.75">
      <c r="CA702" s="38"/>
      <c r="CB702" s="38"/>
      <c r="CC702" s="38"/>
      <c r="CD702" s="38"/>
      <c r="CE702" s="38"/>
      <c r="CF702" s="38"/>
      <c r="CG702" s="38"/>
    </row>
    <row r="703" spans="79:85" ht="12.75">
      <c r="CA703" s="38"/>
      <c r="CB703" s="38"/>
      <c r="CC703" s="38"/>
      <c r="CD703" s="38"/>
      <c r="CE703" s="38"/>
      <c r="CF703" s="38"/>
      <c r="CG703" s="38"/>
    </row>
    <row r="704" spans="79:85" ht="12.75">
      <c r="CA704" s="38"/>
      <c r="CB704" s="38"/>
      <c r="CC704" s="38"/>
      <c r="CD704" s="38"/>
      <c r="CE704" s="38"/>
      <c r="CF704" s="38"/>
      <c r="CG704" s="38"/>
    </row>
    <row r="705" spans="79:85" ht="12.75">
      <c r="CA705" s="38"/>
      <c r="CB705" s="38"/>
      <c r="CC705" s="38"/>
      <c r="CD705" s="38"/>
      <c r="CE705" s="38"/>
      <c r="CF705" s="38"/>
      <c r="CG705" s="38"/>
    </row>
    <row r="706" spans="79:85" ht="12.75">
      <c r="CA706" s="38"/>
      <c r="CB706" s="38"/>
      <c r="CC706" s="38"/>
      <c r="CD706" s="38"/>
      <c r="CE706" s="38"/>
      <c r="CF706" s="38"/>
      <c r="CG706" s="38"/>
    </row>
    <row r="707" spans="79:85" ht="12.75">
      <c r="CA707" s="38"/>
      <c r="CB707" s="38"/>
      <c r="CC707" s="38"/>
      <c r="CD707" s="38"/>
      <c r="CE707" s="38"/>
      <c r="CF707" s="38"/>
      <c r="CG707" s="38"/>
    </row>
    <row r="708" spans="79:85" ht="12.75">
      <c r="CA708" s="38"/>
      <c r="CB708" s="38"/>
      <c r="CC708" s="38"/>
      <c r="CD708" s="38"/>
      <c r="CE708" s="38"/>
      <c r="CF708" s="38"/>
      <c r="CG708" s="38"/>
    </row>
    <row r="709" spans="79:85" ht="12.75">
      <c r="CA709" s="38"/>
      <c r="CB709" s="38"/>
      <c r="CC709" s="38"/>
      <c r="CD709" s="38"/>
      <c r="CE709" s="38"/>
      <c r="CF709" s="38"/>
      <c r="CG709" s="38"/>
    </row>
    <row r="710" spans="79:85" ht="12.75">
      <c r="CA710" s="38"/>
      <c r="CB710" s="38"/>
      <c r="CC710" s="38"/>
      <c r="CD710" s="38"/>
      <c r="CE710" s="38"/>
      <c r="CF710" s="38"/>
      <c r="CG710" s="38"/>
    </row>
    <row r="711" spans="79:85" ht="12.75">
      <c r="CA711" s="38"/>
      <c r="CB711" s="38"/>
      <c r="CC711" s="38"/>
      <c r="CD711" s="38"/>
      <c r="CE711" s="38"/>
      <c r="CF711" s="38"/>
      <c r="CG711" s="38"/>
    </row>
    <row r="712" spans="79:85" ht="12.75">
      <c r="CA712" s="38"/>
      <c r="CB712" s="38"/>
      <c r="CC712" s="38"/>
      <c r="CD712" s="38"/>
      <c r="CE712" s="38"/>
      <c r="CF712" s="38"/>
      <c r="CG712" s="38"/>
    </row>
    <row r="713" spans="79:85" ht="12.75">
      <c r="CA713" s="38"/>
      <c r="CB713" s="38"/>
      <c r="CC713" s="38"/>
      <c r="CD713" s="38"/>
      <c r="CE713" s="38"/>
      <c r="CF713" s="38"/>
      <c r="CG713" s="38"/>
    </row>
    <row r="714" spans="79:85" ht="12.75">
      <c r="CA714" s="38"/>
      <c r="CB714" s="38"/>
      <c r="CC714" s="38"/>
      <c r="CD714" s="38"/>
      <c r="CE714" s="38"/>
      <c r="CF714" s="38"/>
      <c r="CG714" s="38"/>
    </row>
    <row r="715" spans="79:85" ht="12.75">
      <c r="CA715" s="38"/>
      <c r="CB715" s="38"/>
      <c r="CC715" s="38"/>
      <c r="CD715" s="38"/>
      <c r="CE715" s="38"/>
      <c r="CF715" s="38"/>
      <c r="CG715" s="38"/>
    </row>
    <row r="716" spans="79:85" ht="12.75">
      <c r="CA716" s="38"/>
      <c r="CB716" s="38"/>
      <c r="CC716" s="38"/>
      <c r="CD716" s="38"/>
      <c r="CE716" s="38"/>
      <c r="CF716" s="38"/>
      <c r="CG716" s="38"/>
    </row>
    <row r="717" spans="79:85" ht="12.75">
      <c r="CA717" s="38"/>
      <c r="CB717" s="38"/>
      <c r="CC717" s="38"/>
      <c r="CD717" s="38"/>
      <c r="CE717" s="38"/>
      <c r="CF717" s="38"/>
      <c r="CG717" s="38"/>
    </row>
    <row r="718" spans="79:85" ht="12.75">
      <c r="CA718" s="38"/>
      <c r="CB718" s="38"/>
      <c r="CC718" s="38"/>
      <c r="CD718" s="38"/>
      <c r="CE718" s="38"/>
      <c r="CF718" s="38"/>
      <c r="CG718" s="38"/>
    </row>
    <row r="719" spans="79:85" ht="12.75">
      <c r="CA719" s="38"/>
      <c r="CB719" s="38"/>
      <c r="CC719" s="38"/>
      <c r="CD719" s="38"/>
      <c r="CE719" s="38"/>
      <c r="CF719" s="38"/>
      <c r="CG719" s="38"/>
    </row>
    <row r="720" spans="79:85" ht="12.75">
      <c r="CA720" s="38"/>
      <c r="CB720" s="38"/>
      <c r="CC720" s="38"/>
      <c r="CD720" s="38"/>
      <c r="CE720" s="38"/>
      <c r="CF720" s="38"/>
      <c r="CG720" s="38"/>
    </row>
    <row r="721" spans="79:85" ht="12.75">
      <c r="CA721" s="38"/>
      <c r="CB721" s="38"/>
      <c r="CC721" s="38"/>
      <c r="CD721" s="38"/>
      <c r="CE721" s="38"/>
      <c r="CF721" s="38"/>
      <c r="CG721" s="38"/>
    </row>
    <row r="722" spans="79:85" ht="12.75">
      <c r="CA722" s="38"/>
      <c r="CB722" s="38"/>
      <c r="CC722" s="38"/>
      <c r="CD722" s="38"/>
      <c r="CE722" s="38"/>
      <c r="CF722" s="38"/>
      <c r="CG722" s="38"/>
    </row>
    <row r="723" spans="79:85" ht="12.75">
      <c r="CA723" s="38"/>
      <c r="CB723" s="38"/>
      <c r="CC723" s="38"/>
      <c r="CD723" s="38"/>
      <c r="CE723" s="38"/>
      <c r="CF723" s="38"/>
      <c r="CG723" s="38"/>
    </row>
    <row r="724" spans="79:85" ht="12.75">
      <c r="CA724" s="38"/>
      <c r="CB724" s="38"/>
      <c r="CC724" s="38"/>
      <c r="CD724" s="38"/>
      <c r="CE724" s="38"/>
      <c r="CF724" s="38"/>
      <c r="CG724" s="38"/>
    </row>
    <row r="725" spans="79:85" ht="12.75">
      <c r="CA725" s="38"/>
      <c r="CB725" s="38"/>
      <c r="CC725" s="38"/>
      <c r="CD725" s="38"/>
      <c r="CE725" s="38"/>
      <c r="CF725" s="38"/>
      <c r="CG725" s="38"/>
    </row>
    <row r="726" spans="79:85" ht="12.75">
      <c r="CA726" s="38"/>
      <c r="CB726" s="38"/>
      <c r="CC726" s="38"/>
      <c r="CD726" s="38"/>
      <c r="CE726" s="38"/>
      <c r="CF726" s="38"/>
      <c r="CG726" s="38"/>
    </row>
    <row r="727" spans="79:85" ht="12.75">
      <c r="CA727" s="38"/>
      <c r="CB727" s="38"/>
      <c r="CC727" s="38"/>
      <c r="CD727" s="38"/>
      <c r="CE727" s="38"/>
      <c r="CF727" s="38"/>
      <c r="CG727" s="38"/>
    </row>
    <row r="728" spans="79:85" ht="12.75">
      <c r="CA728" s="38"/>
      <c r="CB728" s="38"/>
      <c r="CC728" s="38"/>
      <c r="CD728" s="38"/>
      <c r="CE728" s="38"/>
      <c r="CF728" s="38"/>
      <c r="CG728" s="38"/>
    </row>
    <row r="729" spans="79:85" ht="12.75">
      <c r="CA729" s="38"/>
      <c r="CB729" s="38"/>
      <c r="CC729" s="38"/>
      <c r="CD729" s="38"/>
      <c r="CE729" s="38"/>
      <c r="CF729" s="38"/>
      <c r="CG729" s="38"/>
    </row>
    <row r="730" spans="79:85" ht="12.75">
      <c r="CA730" s="38"/>
      <c r="CB730" s="38"/>
      <c r="CC730" s="38"/>
      <c r="CD730" s="38"/>
      <c r="CE730" s="38"/>
      <c r="CF730" s="38"/>
      <c r="CG730" s="38"/>
    </row>
    <row r="731" spans="79:85" ht="12.75">
      <c r="CA731" s="38"/>
      <c r="CB731" s="38"/>
      <c r="CC731" s="38"/>
      <c r="CD731" s="38"/>
      <c r="CE731" s="38"/>
      <c r="CF731" s="38"/>
      <c r="CG731" s="38"/>
    </row>
    <row r="732" spans="79:85" ht="12.75">
      <c r="CA732" s="38"/>
      <c r="CB732" s="38"/>
      <c r="CC732" s="38"/>
      <c r="CD732" s="38"/>
      <c r="CE732" s="38"/>
      <c r="CF732" s="38"/>
      <c r="CG732" s="38"/>
    </row>
    <row r="733" spans="79:85" ht="12.75">
      <c r="CA733" s="38"/>
      <c r="CB733" s="38"/>
      <c r="CC733" s="38"/>
      <c r="CD733" s="38"/>
      <c r="CE733" s="38"/>
      <c r="CF733" s="38"/>
      <c r="CG733" s="38"/>
    </row>
    <row r="734" spans="79:85" ht="12.75">
      <c r="CA734" s="38"/>
      <c r="CB734" s="38"/>
      <c r="CC734" s="38"/>
      <c r="CD734" s="38"/>
      <c r="CE734" s="38"/>
      <c r="CF734" s="38"/>
      <c r="CG734" s="38"/>
    </row>
    <row r="735" spans="79:85" ht="12.75">
      <c r="CA735" s="38"/>
      <c r="CB735" s="38"/>
      <c r="CC735" s="38"/>
      <c r="CD735" s="38"/>
      <c r="CE735" s="38"/>
      <c r="CF735" s="38"/>
      <c r="CG735" s="38"/>
    </row>
    <row r="736" spans="79:85" ht="12.75">
      <c r="CA736" s="38"/>
      <c r="CB736" s="38"/>
      <c r="CC736" s="38"/>
      <c r="CD736" s="38"/>
      <c r="CE736" s="38"/>
      <c r="CF736" s="38"/>
      <c r="CG736" s="38"/>
    </row>
    <row r="737" spans="79:85" ht="12.75">
      <c r="CA737" s="38"/>
      <c r="CB737" s="38"/>
      <c r="CC737" s="38"/>
      <c r="CD737" s="38"/>
      <c r="CE737" s="38"/>
      <c r="CF737" s="38"/>
      <c r="CG737" s="38"/>
    </row>
    <row r="738" spans="79:85" ht="12.75">
      <c r="CA738" s="38"/>
      <c r="CB738" s="38"/>
      <c r="CC738" s="38"/>
      <c r="CD738" s="38"/>
      <c r="CE738" s="38"/>
      <c r="CF738" s="38"/>
      <c r="CG738" s="38"/>
    </row>
    <row r="739" spans="79:85" ht="12.75">
      <c r="CA739" s="38"/>
      <c r="CB739" s="38"/>
      <c r="CC739" s="38"/>
      <c r="CD739" s="38"/>
      <c r="CE739" s="38"/>
      <c r="CF739" s="38"/>
      <c r="CG739" s="38"/>
    </row>
    <row r="740" spans="79:85" ht="12.75">
      <c r="CA740" s="38"/>
      <c r="CB740" s="38"/>
      <c r="CC740" s="38"/>
      <c r="CD740" s="38"/>
      <c r="CE740" s="38"/>
      <c r="CF740" s="38"/>
      <c r="CG740" s="38"/>
    </row>
    <row r="741" spans="79:85" ht="12.75">
      <c r="CA741" s="38"/>
      <c r="CB741" s="38"/>
      <c r="CC741" s="38"/>
      <c r="CD741" s="38"/>
      <c r="CE741" s="38"/>
      <c r="CF741" s="38"/>
      <c r="CG741" s="38"/>
    </row>
    <row r="742" spans="79:85" ht="12.75">
      <c r="CA742" s="38"/>
      <c r="CB742" s="38"/>
      <c r="CC742" s="38"/>
      <c r="CD742" s="38"/>
      <c r="CE742" s="38"/>
      <c r="CF742" s="38"/>
      <c r="CG742" s="38"/>
    </row>
    <row r="743" spans="79:85" ht="12.75">
      <c r="CA743" s="38"/>
      <c r="CB743" s="38"/>
      <c r="CC743" s="38"/>
      <c r="CD743" s="38"/>
      <c r="CE743" s="38"/>
      <c r="CF743" s="38"/>
      <c r="CG743" s="38"/>
    </row>
    <row r="744" spans="79:85" ht="12.75">
      <c r="CA744" s="38"/>
      <c r="CB744" s="38"/>
      <c r="CC744" s="38"/>
      <c r="CD744" s="38"/>
      <c r="CE744" s="38"/>
      <c r="CF744" s="38"/>
      <c r="CG744" s="38"/>
    </row>
    <row r="745" spans="79:85" ht="12.75">
      <c r="CA745" s="38"/>
      <c r="CB745" s="38"/>
      <c r="CC745" s="38"/>
      <c r="CD745" s="38"/>
      <c r="CE745" s="38"/>
      <c r="CF745" s="38"/>
      <c r="CG745" s="38"/>
    </row>
    <row r="746" spans="79:85" ht="12.75">
      <c r="CA746" s="38"/>
      <c r="CB746" s="38"/>
      <c r="CC746" s="38"/>
      <c r="CD746" s="38"/>
      <c r="CE746" s="38"/>
      <c r="CF746" s="38"/>
      <c r="CG746" s="38"/>
    </row>
    <row r="747" spans="79:85" ht="12.75">
      <c r="CA747" s="38"/>
      <c r="CB747" s="38"/>
      <c r="CC747" s="38"/>
      <c r="CD747" s="38"/>
      <c r="CE747" s="38"/>
      <c r="CF747" s="38"/>
      <c r="CG747" s="38"/>
    </row>
    <row r="748" spans="79:85" ht="12.75">
      <c r="CA748" s="38"/>
      <c r="CB748" s="38"/>
      <c r="CC748" s="38"/>
      <c r="CD748" s="38"/>
      <c r="CE748" s="38"/>
      <c r="CF748" s="38"/>
      <c r="CG748" s="38"/>
    </row>
    <row r="749" spans="79:85" ht="12.75">
      <c r="CA749" s="38"/>
      <c r="CB749" s="38"/>
      <c r="CC749" s="38"/>
      <c r="CD749" s="38"/>
      <c r="CE749" s="38"/>
      <c r="CF749" s="38"/>
      <c r="CG749" s="38"/>
    </row>
    <row r="750" spans="79:85" ht="12.75">
      <c r="CA750" s="38"/>
      <c r="CB750" s="38"/>
      <c r="CC750" s="38"/>
      <c r="CD750" s="38"/>
      <c r="CE750" s="38"/>
      <c r="CF750" s="38"/>
      <c r="CG750" s="38"/>
    </row>
    <row r="751" spans="79:85" ht="12.75">
      <c r="CA751" s="38"/>
      <c r="CB751" s="38"/>
      <c r="CC751" s="38"/>
      <c r="CD751" s="38"/>
      <c r="CE751" s="38"/>
      <c r="CF751" s="38"/>
      <c r="CG751" s="38"/>
    </row>
    <row r="752" spans="79:85" ht="12.75">
      <c r="CA752" s="38"/>
      <c r="CB752" s="38"/>
      <c r="CC752" s="38"/>
      <c r="CD752" s="38"/>
      <c r="CE752" s="38"/>
      <c r="CF752" s="38"/>
      <c r="CG752" s="38"/>
    </row>
    <row r="753" spans="79:85" ht="12.75">
      <c r="CA753" s="38"/>
      <c r="CB753" s="38"/>
      <c r="CC753" s="38"/>
      <c r="CD753" s="38"/>
      <c r="CE753" s="38"/>
      <c r="CF753" s="38"/>
      <c r="CG753" s="38"/>
    </row>
    <row r="754" spans="79:85" ht="12.75">
      <c r="CA754" s="38"/>
      <c r="CB754" s="38"/>
      <c r="CC754" s="38"/>
      <c r="CD754" s="38"/>
      <c r="CE754" s="38"/>
      <c r="CF754" s="38"/>
      <c r="CG754" s="38"/>
    </row>
    <row r="755" spans="79:85" ht="12.75">
      <c r="CA755" s="38"/>
      <c r="CB755" s="38"/>
      <c r="CC755" s="38"/>
      <c r="CD755" s="38"/>
      <c r="CE755" s="38"/>
      <c r="CF755" s="38"/>
      <c r="CG755" s="38"/>
    </row>
    <row r="756" spans="79:85" ht="12.75">
      <c r="CA756" s="38"/>
      <c r="CB756" s="38"/>
      <c r="CC756" s="38"/>
      <c r="CD756" s="38"/>
      <c r="CE756" s="38"/>
      <c r="CF756" s="38"/>
      <c r="CG756" s="38"/>
    </row>
    <row r="757" spans="79:85" ht="12.75">
      <c r="CA757" s="38"/>
      <c r="CB757" s="38"/>
      <c r="CC757" s="38"/>
      <c r="CD757" s="38"/>
      <c r="CE757" s="38"/>
      <c r="CF757" s="38"/>
      <c r="CG757" s="38"/>
    </row>
    <row r="758" spans="79:85" ht="12.75">
      <c r="CA758" s="38"/>
      <c r="CB758" s="38"/>
      <c r="CC758" s="38"/>
      <c r="CD758" s="38"/>
      <c r="CE758" s="38"/>
      <c r="CF758" s="38"/>
      <c r="CG758" s="38"/>
    </row>
    <row r="759" spans="79:85" ht="12.75">
      <c r="CA759" s="38"/>
      <c r="CB759" s="38"/>
      <c r="CC759" s="38"/>
      <c r="CD759" s="38"/>
      <c r="CE759" s="38"/>
      <c r="CF759" s="38"/>
      <c r="CG759" s="38"/>
    </row>
    <row r="760" spans="79:85" ht="12.75">
      <c r="CA760" s="38"/>
      <c r="CB760" s="38"/>
      <c r="CC760" s="38"/>
      <c r="CD760" s="38"/>
      <c r="CE760" s="38"/>
      <c r="CF760" s="38"/>
      <c r="CG760" s="38"/>
    </row>
    <row r="761" spans="79:85" ht="12.75">
      <c r="CA761" s="38"/>
      <c r="CB761" s="38"/>
      <c r="CC761" s="38"/>
      <c r="CD761" s="38"/>
      <c r="CE761" s="38"/>
      <c r="CF761" s="38"/>
      <c r="CG761" s="38"/>
    </row>
    <row r="762" spans="79:85" ht="12.75">
      <c r="CA762" s="38"/>
      <c r="CB762" s="38"/>
      <c r="CC762" s="38"/>
      <c r="CD762" s="38"/>
      <c r="CE762" s="38"/>
      <c r="CF762" s="38"/>
      <c r="CG762" s="38"/>
    </row>
    <row r="763" spans="79:85" ht="12.75">
      <c r="CA763" s="38"/>
      <c r="CB763" s="38"/>
      <c r="CC763" s="38"/>
      <c r="CD763" s="38"/>
      <c r="CE763" s="38"/>
      <c r="CF763" s="38"/>
      <c r="CG763" s="38"/>
    </row>
    <row r="764" spans="79:85" ht="12.75">
      <c r="CA764" s="38"/>
      <c r="CB764" s="38"/>
      <c r="CC764" s="38"/>
      <c r="CD764" s="38"/>
      <c r="CE764" s="38"/>
      <c r="CF764" s="38"/>
      <c r="CG764" s="38"/>
    </row>
    <row r="765" spans="79:85" ht="12.75">
      <c r="CA765" s="38"/>
      <c r="CB765" s="38"/>
      <c r="CC765" s="38"/>
      <c r="CD765" s="38"/>
      <c r="CE765" s="38"/>
      <c r="CF765" s="38"/>
      <c r="CG765" s="38"/>
    </row>
    <row r="766" spans="79:85" ht="12.75">
      <c r="CA766" s="38"/>
      <c r="CB766" s="38"/>
      <c r="CC766" s="38"/>
      <c r="CD766" s="38"/>
      <c r="CE766" s="38"/>
      <c r="CF766" s="38"/>
      <c r="CG766" s="38"/>
    </row>
    <row r="767" spans="79:85" ht="12.75">
      <c r="CA767" s="38"/>
      <c r="CB767" s="38"/>
      <c r="CC767" s="38"/>
      <c r="CD767" s="38"/>
      <c r="CE767" s="38"/>
      <c r="CF767" s="38"/>
      <c r="CG767" s="38"/>
    </row>
    <row r="768" spans="79:85" ht="12.75">
      <c r="CA768" s="38"/>
      <c r="CB768" s="38"/>
      <c r="CC768" s="38"/>
      <c r="CD768" s="38"/>
      <c r="CE768" s="38"/>
      <c r="CF768" s="38"/>
      <c r="CG768" s="38"/>
    </row>
    <row r="769" spans="79:85" ht="12.75">
      <c r="CA769" s="38"/>
      <c r="CB769" s="38"/>
      <c r="CC769" s="38"/>
      <c r="CD769" s="38"/>
      <c r="CE769" s="38"/>
      <c r="CF769" s="38"/>
      <c r="CG769" s="38"/>
    </row>
    <row r="770" spans="79:85" ht="12.75">
      <c r="CA770" s="38"/>
      <c r="CB770" s="38"/>
      <c r="CC770" s="38"/>
      <c r="CD770" s="38"/>
      <c r="CE770" s="38"/>
      <c r="CF770" s="38"/>
      <c r="CG770" s="38"/>
    </row>
    <row r="771" spans="79:85" ht="12.75">
      <c r="CA771" s="38"/>
      <c r="CB771" s="38"/>
      <c r="CC771" s="38"/>
      <c r="CD771" s="38"/>
      <c r="CE771" s="38"/>
      <c r="CF771" s="38"/>
      <c r="CG771" s="38"/>
    </row>
    <row r="772" spans="79:85" ht="12.75">
      <c r="CA772" s="38"/>
      <c r="CB772" s="38"/>
      <c r="CC772" s="38"/>
      <c r="CD772" s="38"/>
      <c r="CE772" s="38"/>
      <c r="CF772" s="38"/>
      <c r="CG772" s="38"/>
    </row>
    <row r="773" spans="79:85" ht="12.75">
      <c r="CA773" s="38"/>
      <c r="CB773" s="38"/>
      <c r="CC773" s="38"/>
      <c r="CD773" s="38"/>
      <c r="CE773" s="38"/>
      <c r="CF773" s="38"/>
      <c r="CG773" s="38"/>
    </row>
    <row r="774" spans="79:85" ht="12.75">
      <c r="CA774" s="38"/>
      <c r="CB774" s="38"/>
      <c r="CC774" s="38"/>
      <c r="CD774" s="38"/>
      <c r="CE774" s="38"/>
      <c r="CF774" s="38"/>
      <c r="CG774" s="38"/>
    </row>
    <row r="775" spans="79:85" ht="12.75">
      <c r="CA775" s="38"/>
      <c r="CB775" s="38"/>
      <c r="CC775" s="38"/>
      <c r="CD775" s="38"/>
      <c r="CE775" s="38"/>
      <c r="CF775" s="38"/>
      <c r="CG775" s="38"/>
    </row>
    <row r="776" spans="79:85" ht="12.75">
      <c r="CA776" s="38"/>
      <c r="CB776" s="38"/>
      <c r="CC776" s="38"/>
      <c r="CD776" s="38"/>
      <c r="CE776" s="38"/>
      <c r="CF776" s="38"/>
      <c r="CG776" s="38"/>
    </row>
    <row r="777" spans="79:85" ht="12.75">
      <c r="CA777" s="38"/>
      <c r="CB777" s="38"/>
      <c r="CC777" s="38"/>
      <c r="CD777" s="38"/>
      <c r="CE777" s="38"/>
      <c r="CF777" s="38"/>
      <c r="CG777" s="38"/>
    </row>
    <row r="778" spans="79:85" ht="12.75">
      <c r="CA778" s="38"/>
      <c r="CB778" s="38"/>
      <c r="CC778" s="38"/>
      <c r="CD778" s="38"/>
      <c r="CE778" s="38"/>
      <c r="CF778" s="38"/>
      <c r="CG778" s="38"/>
    </row>
    <row r="779" spans="79:85" ht="12.75">
      <c r="CA779" s="38"/>
      <c r="CB779" s="38"/>
      <c r="CC779" s="38"/>
      <c r="CD779" s="38"/>
      <c r="CE779" s="38"/>
      <c r="CF779" s="38"/>
      <c r="CG779" s="38"/>
    </row>
    <row r="780" spans="79:85" ht="12.75">
      <c r="CA780" s="38"/>
      <c r="CB780" s="38"/>
      <c r="CC780" s="38"/>
      <c r="CD780" s="38"/>
      <c r="CE780" s="38"/>
      <c r="CF780" s="38"/>
      <c r="CG780" s="38"/>
    </row>
    <row r="781" spans="79:85" ht="12.75">
      <c r="CA781" s="38"/>
      <c r="CB781" s="38"/>
      <c r="CC781" s="38"/>
      <c r="CD781" s="38"/>
      <c r="CE781" s="38"/>
      <c r="CF781" s="38"/>
      <c r="CG781" s="38"/>
    </row>
    <row r="782" spans="79:85" ht="12.75">
      <c r="CA782" s="38"/>
      <c r="CB782" s="38"/>
      <c r="CC782" s="38"/>
      <c r="CD782" s="38"/>
      <c r="CE782" s="38"/>
      <c r="CF782" s="38"/>
      <c r="CG782" s="38"/>
    </row>
    <row r="783" spans="79:85" ht="12.75">
      <c r="CA783" s="38"/>
      <c r="CB783" s="38"/>
      <c r="CC783" s="38"/>
      <c r="CD783" s="38"/>
      <c r="CE783" s="38"/>
      <c r="CF783" s="38"/>
      <c r="CG783" s="38"/>
    </row>
    <row r="784" spans="79:85" ht="12.75">
      <c r="CA784" s="38"/>
      <c r="CB784" s="38"/>
      <c r="CC784" s="38"/>
      <c r="CD784" s="38"/>
      <c r="CE784" s="38"/>
      <c r="CF784" s="38"/>
      <c r="CG784" s="38"/>
    </row>
    <row r="785" spans="79:85" ht="12.75">
      <c r="CA785" s="38"/>
      <c r="CB785" s="38"/>
      <c r="CC785" s="38"/>
      <c r="CD785" s="38"/>
      <c r="CE785" s="38"/>
      <c r="CF785" s="38"/>
      <c r="CG785" s="38"/>
    </row>
    <row r="786" spans="79:85" ht="12.75">
      <c r="CA786" s="38"/>
      <c r="CB786" s="38"/>
      <c r="CC786" s="38"/>
      <c r="CD786" s="38"/>
      <c r="CE786" s="38"/>
      <c r="CF786" s="38"/>
      <c r="CG786" s="38"/>
    </row>
    <row r="787" spans="79:85" ht="12.75">
      <c r="CA787" s="38"/>
      <c r="CB787" s="38"/>
      <c r="CC787" s="38"/>
      <c r="CD787" s="38"/>
      <c r="CE787" s="38"/>
      <c r="CF787" s="38"/>
      <c r="CG787" s="38"/>
    </row>
    <row r="788" spans="79:85" ht="12.75">
      <c r="CA788" s="38"/>
      <c r="CB788" s="38"/>
      <c r="CC788" s="38"/>
      <c r="CD788" s="38"/>
      <c r="CE788" s="38"/>
      <c r="CF788" s="38"/>
      <c r="CG788" s="38"/>
    </row>
    <row r="789" spans="79:85" ht="12.75">
      <c r="CA789" s="38"/>
      <c r="CB789" s="38"/>
      <c r="CC789" s="38"/>
      <c r="CD789" s="38"/>
      <c r="CE789" s="38"/>
      <c r="CF789" s="38"/>
      <c r="CG789" s="38"/>
    </row>
    <row r="790" spans="79:85" ht="12.75">
      <c r="CA790" s="38"/>
      <c r="CB790" s="38"/>
      <c r="CC790" s="38"/>
      <c r="CD790" s="38"/>
      <c r="CE790" s="38"/>
      <c r="CF790" s="38"/>
      <c r="CG790" s="38"/>
    </row>
    <row r="791" spans="79:85" ht="12.75">
      <c r="CA791" s="38"/>
      <c r="CB791" s="38"/>
      <c r="CC791" s="38"/>
      <c r="CD791" s="38"/>
      <c r="CE791" s="38"/>
      <c r="CF791" s="38"/>
      <c r="CG791" s="38"/>
    </row>
    <row r="792" spans="79:85" ht="12.75">
      <c r="CA792" s="38"/>
      <c r="CB792" s="38"/>
      <c r="CC792" s="38"/>
      <c r="CD792" s="38"/>
      <c r="CE792" s="38"/>
      <c r="CF792" s="38"/>
      <c r="CG792" s="38"/>
    </row>
    <row r="793" spans="79:85" ht="12.75">
      <c r="CA793" s="38"/>
      <c r="CB793" s="38"/>
      <c r="CC793" s="38"/>
      <c r="CD793" s="38"/>
      <c r="CE793" s="38"/>
      <c r="CF793" s="38"/>
      <c r="CG793" s="38"/>
    </row>
    <row r="794" spans="79:85" ht="12.75">
      <c r="CA794" s="38"/>
      <c r="CB794" s="38"/>
      <c r="CC794" s="38"/>
      <c r="CD794" s="38"/>
      <c r="CE794" s="38"/>
      <c r="CF794" s="38"/>
      <c r="CG794" s="38"/>
    </row>
    <row r="795" spans="79:85" ht="12.75">
      <c r="CA795" s="38"/>
      <c r="CB795" s="38"/>
      <c r="CC795" s="38"/>
      <c r="CD795" s="38"/>
      <c r="CE795" s="38"/>
      <c r="CF795" s="38"/>
      <c r="CG795" s="38"/>
    </row>
    <row r="796" spans="79:85" ht="12.75">
      <c r="CA796" s="38"/>
      <c r="CB796" s="38"/>
      <c r="CC796" s="38"/>
      <c r="CD796" s="38"/>
      <c r="CE796" s="38"/>
      <c r="CF796" s="38"/>
      <c r="CG796" s="38"/>
    </row>
    <row r="797" spans="79:85" ht="12.75">
      <c r="CA797" s="38"/>
      <c r="CB797" s="38"/>
      <c r="CC797" s="38"/>
      <c r="CD797" s="38"/>
      <c r="CE797" s="38"/>
      <c r="CF797" s="38"/>
      <c r="CG797" s="38"/>
    </row>
    <row r="798" spans="79:85" ht="12.75">
      <c r="CA798" s="38"/>
      <c r="CB798" s="38"/>
      <c r="CC798" s="38"/>
      <c r="CD798" s="38"/>
      <c r="CE798" s="38"/>
      <c r="CF798" s="38"/>
      <c r="CG798" s="38"/>
    </row>
    <row r="799" spans="79:85" ht="12.75">
      <c r="CA799" s="38"/>
      <c r="CB799" s="38"/>
      <c r="CC799" s="38"/>
      <c r="CD799" s="38"/>
      <c r="CE799" s="38"/>
      <c r="CF799" s="38"/>
      <c r="CG799" s="38"/>
    </row>
    <row r="800" spans="79:85" ht="12.75">
      <c r="CA800" s="38"/>
      <c r="CB800" s="38"/>
      <c r="CC800" s="38"/>
      <c r="CD800" s="38"/>
      <c r="CE800" s="38"/>
      <c r="CF800" s="38"/>
      <c r="CG800" s="38"/>
    </row>
    <row r="801" spans="79:85" ht="12.75">
      <c r="CA801" s="38"/>
      <c r="CB801" s="38"/>
      <c r="CC801" s="38"/>
      <c r="CD801" s="38"/>
      <c r="CE801" s="38"/>
      <c r="CF801" s="38"/>
      <c r="CG801" s="38"/>
    </row>
    <row r="802" spans="79:85" ht="12.75">
      <c r="CA802" s="38"/>
      <c r="CB802" s="38"/>
      <c r="CC802" s="38"/>
      <c r="CD802" s="38"/>
      <c r="CE802" s="38"/>
      <c r="CF802" s="38"/>
      <c r="CG802" s="38"/>
    </row>
    <row r="803" spans="79:85" ht="12.75">
      <c r="CA803" s="38"/>
      <c r="CB803" s="38"/>
      <c r="CC803" s="38"/>
      <c r="CD803" s="38"/>
      <c r="CE803" s="38"/>
      <c r="CF803" s="38"/>
      <c r="CG803" s="38"/>
    </row>
    <row r="804" spans="79:85" ht="12.75">
      <c r="CA804" s="38"/>
      <c r="CB804" s="38"/>
      <c r="CC804" s="38"/>
      <c r="CD804" s="38"/>
      <c r="CE804" s="38"/>
      <c r="CF804" s="38"/>
      <c r="CG804" s="38"/>
    </row>
    <row r="805" spans="79:85" ht="12.75">
      <c r="CA805" s="38"/>
      <c r="CB805" s="38"/>
      <c r="CC805" s="38"/>
      <c r="CD805" s="38"/>
      <c r="CE805" s="38"/>
      <c r="CF805" s="38"/>
      <c r="CG805" s="38"/>
    </row>
    <row r="806" spans="79:85" ht="12.75">
      <c r="CA806" s="38"/>
      <c r="CB806" s="38"/>
      <c r="CC806" s="38"/>
      <c r="CD806" s="38"/>
      <c r="CE806" s="38"/>
      <c r="CF806" s="38"/>
      <c r="CG806" s="38"/>
    </row>
    <row r="807" spans="79:85" ht="12.75">
      <c r="CA807" s="38"/>
      <c r="CB807" s="38"/>
      <c r="CC807" s="38"/>
      <c r="CD807" s="38"/>
      <c r="CE807" s="38"/>
      <c r="CF807" s="38"/>
      <c r="CG807" s="38"/>
    </row>
    <row r="808" spans="79:85" ht="12.75">
      <c r="CA808" s="38"/>
      <c r="CB808" s="38"/>
      <c r="CC808" s="38"/>
      <c r="CD808" s="38"/>
      <c r="CE808" s="38"/>
      <c r="CF808" s="38"/>
      <c r="CG808" s="38"/>
    </row>
    <row r="809" spans="79:85" ht="12.75">
      <c r="CA809" s="38"/>
      <c r="CB809" s="38"/>
      <c r="CC809" s="38"/>
      <c r="CD809" s="38"/>
      <c r="CE809" s="38"/>
      <c r="CF809" s="38"/>
      <c r="CG809" s="38"/>
    </row>
    <row r="810" spans="79:85" ht="12.75">
      <c r="CA810" s="38"/>
      <c r="CB810" s="38"/>
      <c r="CC810" s="38"/>
      <c r="CD810" s="38"/>
      <c r="CE810" s="38"/>
      <c r="CF810" s="38"/>
      <c r="CG810" s="38"/>
    </row>
    <row r="811" spans="79:85" ht="12.75">
      <c r="CA811" s="38"/>
      <c r="CB811" s="38"/>
      <c r="CC811" s="38"/>
      <c r="CD811" s="38"/>
      <c r="CE811" s="38"/>
      <c r="CF811" s="38"/>
      <c r="CG811" s="38"/>
    </row>
    <row r="812" spans="79:85" ht="12.75">
      <c r="CA812" s="38"/>
      <c r="CB812" s="38"/>
      <c r="CC812" s="38"/>
      <c r="CD812" s="38"/>
      <c r="CE812" s="38"/>
      <c r="CF812" s="38"/>
      <c r="CG812" s="38"/>
    </row>
    <row r="813" spans="79:85" ht="12.75">
      <c r="CA813" s="38"/>
      <c r="CB813" s="38"/>
      <c r="CC813" s="38"/>
      <c r="CD813" s="38"/>
      <c r="CE813" s="38"/>
      <c r="CF813" s="38"/>
      <c r="CG813" s="38"/>
    </row>
    <row r="814" spans="79:85" ht="12.75">
      <c r="CA814" s="38"/>
      <c r="CB814" s="38"/>
      <c r="CC814" s="38"/>
      <c r="CD814" s="38"/>
      <c r="CE814" s="38"/>
      <c r="CF814" s="38"/>
      <c r="CG814" s="38"/>
    </row>
    <row r="815" spans="79:85" ht="12.75">
      <c r="CA815" s="38"/>
      <c r="CB815" s="38"/>
      <c r="CC815" s="38"/>
      <c r="CD815" s="38"/>
      <c r="CE815" s="38"/>
      <c r="CF815" s="38"/>
      <c r="CG815" s="38"/>
    </row>
    <row r="816" spans="79:85" ht="12.75">
      <c r="CA816" s="38"/>
      <c r="CB816" s="38"/>
      <c r="CC816" s="38"/>
      <c r="CD816" s="38"/>
      <c r="CE816" s="38"/>
      <c r="CF816" s="38"/>
      <c r="CG816" s="38"/>
    </row>
    <row r="817" spans="79:85" ht="12.75">
      <c r="CA817" s="38"/>
      <c r="CB817" s="38"/>
      <c r="CC817" s="38"/>
      <c r="CD817" s="38"/>
      <c r="CE817" s="38"/>
      <c r="CF817" s="38"/>
      <c r="CG817" s="38"/>
    </row>
    <row r="818" spans="79:85" ht="12.75">
      <c r="CA818" s="38"/>
      <c r="CB818" s="38"/>
      <c r="CC818" s="38"/>
      <c r="CD818" s="38"/>
      <c r="CE818" s="38"/>
      <c r="CF818" s="38"/>
      <c r="CG818" s="38"/>
    </row>
    <row r="819" spans="79:85" ht="12.75">
      <c r="CA819" s="38"/>
      <c r="CB819" s="38"/>
      <c r="CC819" s="38"/>
      <c r="CD819" s="38"/>
      <c r="CE819" s="38"/>
      <c r="CF819" s="38"/>
      <c r="CG819" s="38"/>
    </row>
    <row r="820" spans="79:85" ht="12.75">
      <c r="CA820" s="38"/>
      <c r="CB820" s="38"/>
      <c r="CC820" s="38"/>
      <c r="CD820" s="38"/>
      <c r="CE820" s="38"/>
      <c r="CF820" s="38"/>
      <c r="CG820" s="38"/>
    </row>
    <row r="821" spans="79:85" ht="12.75">
      <c r="CA821" s="38"/>
      <c r="CB821" s="38"/>
      <c r="CC821" s="38"/>
      <c r="CD821" s="38"/>
      <c r="CE821" s="38"/>
      <c r="CF821" s="38"/>
      <c r="CG821" s="38"/>
    </row>
    <row r="822" spans="79:85" ht="12.75">
      <c r="CA822" s="38"/>
      <c r="CB822" s="38"/>
      <c r="CC822" s="38"/>
      <c r="CD822" s="38"/>
      <c r="CE822" s="38"/>
      <c r="CF822" s="38"/>
      <c r="CG822" s="38"/>
    </row>
    <row r="823" spans="79:85" ht="12.75">
      <c r="CA823" s="38"/>
      <c r="CB823" s="38"/>
      <c r="CC823" s="38"/>
      <c r="CD823" s="38"/>
      <c r="CE823" s="38"/>
      <c r="CF823" s="38"/>
      <c r="CG823" s="38"/>
    </row>
    <row r="824" spans="79:85" ht="12.75">
      <c r="CA824" s="38"/>
      <c r="CB824" s="38"/>
      <c r="CC824" s="38"/>
      <c r="CD824" s="38"/>
      <c r="CE824" s="38"/>
      <c r="CF824" s="38"/>
      <c r="CG824" s="38"/>
    </row>
    <row r="825" spans="79:85" ht="12.75">
      <c r="CA825" s="38"/>
      <c r="CB825" s="38"/>
      <c r="CC825" s="38"/>
      <c r="CD825" s="38"/>
      <c r="CE825" s="38"/>
      <c r="CF825" s="38"/>
      <c r="CG825" s="38"/>
    </row>
    <row r="826" spans="79:85" ht="12.75">
      <c r="CA826" s="38"/>
      <c r="CB826" s="38"/>
      <c r="CC826" s="38"/>
      <c r="CD826" s="38"/>
      <c r="CE826" s="38"/>
      <c r="CF826" s="38"/>
      <c r="CG826" s="38"/>
    </row>
    <row r="827" spans="79:85" ht="12.75">
      <c r="CA827" s="38"/>
      <c r="CB827" s="38"/>
      <c r="CC827" s="38"/>
      <c r="CD827" s="38"/>
      <c r="CE827" s="38"/>
      <c r="CF827" s="38"/>
      <c r="CG827" s="38"/>
    </row>
    <row r="828" spans="79:85" ht="12.75">
      <c r="CA828" s="38"/>
      <c r="CB828" s="38"/>
      <c r="CC828" s="38"/>
      <c r="CD828" s="38"/>
      <c r="CE828" s="38"/>
      <c r="CF828" s="38"/>
      <c r="CG828" s="38"/>
    </row>
    <row r="829" spans="79:85" ht="12.75">
      <c r="CA829" s="38"/>
      <c r="CB829" s="38"/>
      <c r="CC829" s="38"/>
      <c r="CD829" s="38"/>
      <c r="CE829" s="38"/>
      <c r="CF829" s="38"/>
      <c r="CG829" s="38"/>
    </row>
    <row r="830" spans="79:85" ht="12.75">
      <c r="CA830" s="38"/>
      <c r="CB830" s="38"/>
      <c r="CC830" s="38"/>
      <c r="CD830" s="38"/>
      <c r="CE830" s="38"/>
      <c r="CF830" s="38"/>
      <c r="CG830" s="38"/>
    </row>
    <row r="831" spans="79:85" ht="12.75">
      <c r="CA831" s="38"/>
      <c r="CB831" s="38"/>
      <c r="CC831" s="38"/>
      <c r="CD831" s="38"/>
      <c r="CE831" s="38"/>
      <c r="CF831" s="38"/>
      <c r="CG831" s="38"/>
    </row>
    <row r="832" spans="79:85" ht="12.75">
      <c r="CA832" s="38"/>
      <c r="CB832" s="38"/>
      <c r="CC832" s="38"/>
      <c r="CD832" s="38"/>
      <c r="CE832" s="38"/>
      <c r="CF832" s="38"/>
      <c r="CG832" s="38"/>
    </row>
    <row r="833" spans="79:85" ht="12.75">
      <c r="CA833" s="38"/>
      <c r="CB833" s="38"/>
      <c r="CC833" s="38"/>
      <c r="CD833" s="38"/>
      <c r="CE833" s="38"/>
      <c r="CF833" s="38"/>
      <c r="CG833" s="38"/>
    </row>
    <row r="834" spans="79:85" ht="12.75">
      <c r="CA834" s="38"/>
      <c r="CB834" s="38"/>
      <c r="CC834" s="38"/>
      <c r="CD834" s="38"/>
      <c r="CE834" s="38"/>
      <c r="CF834" s="38"/>
      <c r="CG834" s="38"/>
    </row>
    <row r="835" spans="79:85" ht="12.75">
      <c r="CA835" s="38"/>
      <c r="CB835" s="38"/>
      <c r="CC835" s="38"/>
      <c r="CD835" s="38"/>
      <c r="CE835" s="38"/>
      <c r="CF835" s="38"/>
      <c r="CG835" s="38"/>
    </row>
    <row r="836" spans="79:85" ht="12.75">
      <c r="CA836" s="38"/>
      <c r="CB836" s="38"/>
      <c r="CC836" s="38"/>
      <c r="CD836" s="38"/>
      <c r="CE836" s="38"/>
      <c r="CF836" s="38"/>
      <c r="CG836" s="38"/>
    </row>
    <row r="837" spans="79:85" ht="12.75">
      <c r="CA837" s="38"/>
      <c r="CB837" s="38"/>
      <c r="CC837" s="38"/>
      <c r="CD837" s="38"/>
      <c r="CE837" s="38"/>
      <c r="CF837" s="38"/>
      <c r="CG837" s="38"/>
    </row>
    <row r="838" spans="79:85" ht="12.75">
      <c r="CA838" s="38"/>
      <c r="CB838" s="38"/>
      <c r="CC838" s="38"/>
      <c r="CD838" s="38"/>
      <c r="CE838" s="38"/>
      <c r="CF838" s="38"/>
      <c r="CG838" s="38"/>
    </row>
    <row r="839" spans="79:85" ht="12.75">
      <c r="CA839" s="38"/>
      <c r="CB839" s="38"/>
      <c r="CC839" s="38"/>
      <c r="CD839" s="38"/>
      <c r="CE839" s="38"/>
      <c r="CF839" s="38"/>
      <c r="CG839" s="38"/>
    </row>
    <row r="840" spans="79:85" ht="12.75">
      <c r="CA840" s="38"/>
      <c r="CB840" s="38"/>
      <c r="CC840" s="38"/>
      <c r="CD840" s="38"/>
      <c r="CE840" s="38"/>
      <c r="CF840" s="38"/>
      <c r="CG840" s="38"/>
    </row>
    <row r="841" spans="79:85" ht="12.75">
      <c r="CA841" s="38"/>
      <c r="CB841" s="38"/>
      <c r="CC841" s="38"/>
      <c r="CD841" s="38"/>
      <c r="CE841" s="38"/>
      <c r="CF841" s="38"/>
      <c r="CG841" s="38"/>
    </row>
    <row r="842" spans="79:85" ht="12.75">
      <c r="CA842" s="38"/>
      <c r="CB842" s="38"/>
      <c r="CC842" s="38"/>
      <c r="CD842" s="38"/>
      <c r="CE842" s="38"/>
      <c r="CF842" s="38"/>
      <c r="CG842" s="38"/>
    </row>
    <row r="843" spans="79:85" ht="12.75">
      <c r="CA843" s="38"/>
      <c r="CB843" s="38"/>
      <c r="CC843" s="38"/>
      <c r="CD843" s="38"/>
      <c r="CE843" s="38"/>
      <c r="CF843" s="38"/>
      <c r="CG843" s="38"/>
    </row>
    <row r="844" spans="79:85" ht="12.75">
      <c r="CA844" s="38"/>
      <c r="CB844" s="38"/>
      <c r="CC844" s="38"/>
      <c r="CD844" s="38"/>
      <c r="CE844" s="38"/>
      <c r="CF844" s="38"/>
      <c r="CG844" s="38"/>
    </row>
    <row r="845" spans="79:85" ht="12.75">
      <c r="CA845" s="38"/>
      <c r="CB845" s="38"/>
      <c r="CC845" s="38"/>
      <c r="CD845" s="38"/>
      <c r="CE845" s="38"/>
      <c r="CF845" s="38"/>
      <c r="CG845" s="38"/>
    </row>
    <row r="846" spans="79:85" ht="12.75">
      <c r="CA846" s="38"/>
      <c r="CB846" s="38"/>
      <c r="CC846" s="38"/>
      <c r="CD846" s="38"/>
      <c r="CE846" s="38"/>
      <c r="CF846" s="38"/>
      <c r="CG846" s="38"/>
    </row>
    <row r="847" spans="79:85" ht="12.75">
      <c r="CA847" s="38"/>
      <c r="CB847" s="38"/>
      <c r="CC847" s="38"/>
      <c r="CD847" s="38"/>
      <c r="CE847" s="38"/>
      <c r="CF847" s="38"/>
      <c r="CG847" s="38"/>
    </row>
    <row r="848" spans="79:85" ht="12.75">
      <c r="CA848" s="38"/>
      <c r="CB848" s="38"/>
      <c r="CC848" s="38"/>
      <c r="CD848" s="38"/>
      <c r="CE848" s="38"/>
      <c r="CF848" s="38"/>
      <c r="CG848" s="38"/>
    </row>
    <row r="849" spans="79:85" ht="12.75">
      <c r="CA849" s="38"/>
      <c r="CB849" s="38"/>
      <c r="CC849" s="38"/>
      <c r="CD849" s="38"/>
      <c r="CE849" s="38"/>
      <c r="CF849" s="38"/>
      <c r="CG849" s="38"/>
    </row>
    <row r="850" spans="79:85" ht="12.75">
      <c r="CA850" s="38"/>
      <c r="CB850" s="38"/>
      <c r="CC850" s="38"/>
      <c r="CD850" s="38"/>
      <c r="CE850" s="38"/>
      <c r="CF850" s="38"/>
      <c r="CG850" s="38"/>
    </row>
    <row r="851" spans="79:85" ht="12.75">
      <c r="CA851" s="38"/>
      <c r="CB851" s="38"/>
      <c r="CC851" s="38"/>
      <c r="CD851" s="38"/>
      <c r="CE851" s="38"/>
      <c r="CF851" s="38"/>
      <c r="CG851" s="38"/>
    </row>
    <row r="852" spans="79:85" ht="12.75">
      <c r="CA852" s="38"/>
      <c r="CB852" s="38"/>
      <c r="CC852" s="38"/>
      <c r="CD852" s="38"/>
      <c r="CE852" s="38"/>
      <c r="CF852" s="38"/>
      <c r="CG852" s="38"/>
    </row>
    <row r="853" spans="79:85" ht="12.75">
      <c r="CA853" s="38"/>
      <c r="CB853" s="38"/>
      <c r="CC853" s="38"/>
      <c r="CD853" s="38"/>
      <c r="CE853" s="38"/>
      <c r="CF853" s="38"/>
      <c r="CG853" s="38"/>
    </row>
    <row r="854" spans="79:85" ht="12.75">
      <c r="CA854" s="38"/>
      <c r="CB854" s="38"/>
      <c r="CC854" s="38"/>
      <c r="CD854" s="38"/>
      <c r="CE854" s="38"/>
      <c r="CF854" s="38"/>
      <c r="CG854" s="38"/>
    </row>
    <row r="855" spans="79:85" ht="12.75">
      <c r="CA855" s="38"/>
      <c r="CB855" s="38"/>
      <c r="CC855" s="38"/>
      <c r="CD855" s="38"/>
      <c r="CE855" s="38"/>
      <c r="CF855" s="38"/>
      <c r="CG855" s="38"/>
    </row>
    <row r="856" spans="79:85" ht="12.75">
      <c r="CA856" s="38"/>
      <c r="CB856" s="38"/>
      <c r="CC856" s="38"/>
      <c r="CD856" s="38"/>
      <c r="CE856" s="38"/>
      <c r="CF856" s="38"/>
      <c r="CG856" s="38"/>
    </row>
    <row r="857" spans="79:85" ht="12.75">
      <c r="CA857" s="38"/>
      <c r="CB857" s="38"/>
      <c r="CC857" s="38"/>
      <c r="CD857" s="38"/>
      <c r="CE857" s="38"/>
      <c r="CF857" s="38"/>
      <c r="CG857" s="38"/>
    </row>
    <row r="858" spans="79:85" ht="12.75">
      <c r="CA858" s="38"/>
      <c r="CB858" s="38"/>
      <c r="CC858" s="38"/>
      <c r="CD858" s="38"/>
      <c r="CE858" s="38"/>
      <c r="CF858" s="38"/>
      <c r="CG858" s="38"/>
    </row>
  </sheetData>
  <autoFilter ref="A22:IT858"/>
  <mergeCells count="5">
    <mergeCell ref="CH21:CI21"/>
    <mergeCell ref="AV21:BC21"/>
    <mergeCell ref="AK20:AN20"/>
    <mergeCell ref="AF20:AI20"/>
    <mergeCell ref="BM20:BX20"/>
  </mergeCells>
  <conditionalFormatting sqref="BD23:BD452">
    <cfRule type="cellIs" priority="1" dxfId="0" operator="equal" stopIfTrue="1">
      <formula>7</formula>
    </cfRule>
    <cfRule type="cellIs" priority="2" dxfId="1" operator="equal" stopIfTrue="1">
      <formula>8</formula>
    </cfRule>
  </conditionalFormatting>
  <dataValidations count="3">
    <dataValidation type="list" allowBlank="1" showInputMessage="1" showErrorMessage="1" sqref="B6">
      <formula1>"SP500,Nasdaq,OTC,NYSE,AMEX,ADR,LargeCap,MidCap,SmallCap,MicroCap"</formula1>
    </dataValidation>
    <dataValidation type="list" allowBlank="1" showInputMessage="1" showErrorMessage="1" sqref="B4">
      <formula1>"FromPrevQtr,KeepNAs"</formula1>
    </dataValidation>
    <dataValidation type="list" allowBlank="1" showInputMessage="1" showErrorMessage="1" sqref="B3">
      <formula1>"ALL,SP500,Nasdaq,OTC,NYSE,AMEX,ADR,LargeCap,MidCap,SmallCap,MicroCap"</formula1>
    </dataValidation>
  </dataValidations>
  <printOptions/>
  <pageMargins left="0.75" right="0.75" top="1" bottom="1" header="0.5" footer="0.5"/>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codeName="Sheet6"/>
  <dimension ref="A1:IK522"/>
  <sheetViews>
    <sheetView zoomScale="85" zoomScaleNormal="85" workbookViewId="0" topLeftCell="A1">
      <selection activeCell="A1" sqref="A1"/>
    </sheetView>
  </sheetViews>
  <sheetFormatPr defaultColWidth="9.140625" defaultRowHeight="12.75"/>
  <cols>
    <col min="1" max="1" width="14.140625" style="0" customWidth="1"/>
    <col min="2" max="2" width="7.421875" style="0" customWidth="1"/>
    <col min="3" max="3" width="23.7109375" style="0" customWidth="1"/>
    <col min="4" max="4" width="35.8515625" style="0" customWidth="1"/>
    <col min="8" max="8" width="7.00390625" style="0" customWidth="1"/>
    <col min="9" max="9" width="7.8515625" style="0" customWidth="1"/>
    <col min="10" max="209" width="5.7109375" style="0" customWidth="1"/>
  </cols>
  <sheetData>
    <row r="1" spans="1:4" ht="12.75">
      <c r="A1" t="s">
        <v>368</v>
      </c>
      <c r="B1" s="10" t="s">
        <v>532</v>
      </c>
      <c r="D1" t="s">
        <v>634</v>
      </c>
    </row>
    <row r="2" spans="1:2" ht="12.75">
      <c r="A2" t="s">
        <v>369</v>
      </c>
      <c r="B2" s="10" t="s">
        <v>371</v>
      </c>
    </row>
    <row r="3" spans="2:3" ht="12.75">
      <c r="B3" s="10"/>
      <c r="C3" s="14"/>
    </row>
    <row r="4" ht="12.75">
      <c r="B4" s="10"/>
    </row>
    <row r="5" spans="1:2" ht="12.75">
      <c r="A5" t="s">
        <v>370</v>
      </c>
      <c r="B5" s="10"/>
    </row>
    <row r="6" spans="1:4" ht="12.75">
      <c r="A6" t="s">
        <v>374</v>
      </c>
      <c r="B6" s="10" t="s">
        <v>633</v>
      </c>
      <c r="D6" s="7"/>
    </row>
    <row r="7" spans="1:2" ht="12.75">
      <c r="A7" t="s">
        <v>389</v>
      </c>
      <c r="B7" s="10" t="s">
        <v>533</v>
      </c>
    </row>
    <row r="9" ht="12.75">
      <c r="I9" s="11" t="s">
        <v>372</v>
      </c>
    </row>
    <row r="10" spans="1:245" ht="48">
      <c r="A10" s="1" t="s">
        <v>0</v>
      </c>
      <c r="B10" s="2" t="s">
        <v>1</v>
      </c>
      <c r="C10" s="3" t="s">
        <v>2</v>
      </c>
      <c r="D10" s="2" t="s">
        <v>3</v>
      </c>
      <c r="E10" s="2" t="s">
        <v>4</v>
      </c>
      <c r="F10" s="2" t="s">
        <v>530</v>
      </c>
      <c r="G10" s="2" t="s">
        <v>531</v>
      </c>
      <c r="H10" s="1" t="s">
        <v>5</v>
      </c>
      <c r="I10" s="12" t="s">
        <v>373</v>
      </c>
      <c r="J10" s="12">
        <v>1</v>
      </c>
      <c r="K10" s="12">
        <v>2</v>
      </c>
      <c r="L10" s="12">
        <v>3</v>
      </c>
      <c r="M10" s="12">
        <v>4</v>
      </c>
      <c r="N10" s="12">
        <v>5</v>
      </c>
      <c r="O10" s="12">
        <v>6</v>
      </c>
      <c r="P10" s="12">
        <v>7</v>
      </c>
      <c r="Q10" s="12">
        <v>8</v>
      </c>
      <c r="R10" s="12">
        <v>9</v>
      </c>
      <c r="S10" s="12">
        <v>10</v>
      </c>
      <c r="T10" s="12">
        <v>11</v>
      </c>
      <c r="U10" s="12">
        <v>12</v>
      </c>
      <c r="V10" s="12">
        <v>13</v>
      </c>
      <c r="W10" s="12">
        <v>14</v>
      </c>
      <c r="X10" s="12">
        <v>15</v>
      </c>
      <c r="Y10" s="12">
        <v>16</v>
      </c>
      <c r="Z10" s="12">
        <v>17</v>
      </c>
      <c r="AA10" s="12">
        <v>18</v>
      </c>
      <c r="AB10" s="12">
        <v>19</v>
      </c>
      <c r="AC10" s="12">
        <v>20</v>
      </c>
      <c r="AD10" s="12">
        <v>21</v>
      </c>
      <c r="AE10" s="12">
        <v>22</v>
      </c>
      <c r="AF10" s="12">
        <v>23</v>
      </c>
      <c r="AG10" s="12">
        <v>24</v>
      </c>
      <c r="AH10" s="12">
        <v>25</v>
      </c>
      <c r="AI10" s="12">
        <v>26</v>
      </c>
      <c r="AJ10" s="12">
        <v>27</v>
      </c>
      <c r="AK10" s="12">
        <v>28</v>
      </c>
      <c r="AL10" s="12">
        <v>29</v>
      </c>
      <c r="AM10" s="12">
        <v>30</v>
      </c>
      <c r="AN10" s="12">
        <v>31</v>
      </c>
      <c r="AO10" s="12">
        <v>32</v>
      </c>
      <c r="AP10" s="12">
        <v>33</v>
      </c>
      <c r="AQ10" s="12">
        <v>34</v>
      </c>
      <c r="AR10" s="12">
        <v>35</v>
      </c>
      <c r="AS10" s="12">
        <v>36</v>
      </c>
      <c r="AT10" s="12">
        <v>37</v>
      </c>
      <c r="AU10" s="12">
        <v>38</v>
      </c>
      <c r="AV10" s="12">
        <v>39</v>
      </c>
      <c r="AW10" s="12">
        <v>40</v>
      </c>
      <c r="AX10" s="12">
        <v>41</v>
      </c>
      <c r="AY10" s="12">
        <v>42</v>
      </c>
      <c r="AZ10" s="12">
        <v>43</v>
      </c>
      <c r="BA10" s="12">
        <v>44</v>
      </c>
      <c r="BB10" s="12">
        <v>45</v>
      </c>
      <c r="BC10" s="12">
        <v>46</v>
      </c>
      <c r="BD10" s="12">
        <v>47</v>
      </c>
      <c r="BE10" s="12">
        <v>48</v>
      </c>
      <c r="BF10" s="12">
        <v>49</v>
      </c>
      <c r="BG10" s="12">
        <v>50</v>
      </c>
      <c r="BH10" s="12">
        <v>51</v>
      </c>
      <c r="BI10" s="12">
        <v>52</v>
      </c>
      <c r="BJ10" s="12">
        <v>53</v>
      </c>
      <c r="BK10" s="12">
        <v>54</v>
      </c>
      <c r="BL10" s="12">
        <v>55</v>
      </c>
      <c r="BM10" s="12">
        <v>56</v>
      </c>
      <c r="BN10" s="12">
        <v>57</v>
      </c>
      <c r="BO10" s="12">
        <v>58</v>
      </c>
      <c r="BP10" s="12">
        <v>59</v>
      </c>
      <c r="BQ10" s="12">
        <v>60</v>
      </c>
      <c r="BR10" s="12">
        <v>61</v>
      </c>
      <c r="BS10" s="12">
        <v>62</v>
      </c>
      <c r="BT10" s="12">
        <v>63</v>
      </c>
      <c r="BU10" s="12">
        <v>64</v>
      </c>
      <c r="BV10" s="12">
        <v>65</v>
      </c>
      <c r="BW10" s="12">
        <v>66</v>
      </c>
      <c r="BX10" s="12">
        <v>67</v>
      </c>
      <c r="BY10" s="12">
        <v>68</v>
      </c>
      <c r="BZ10" s="12">
        <v>69</v>
      </c>
      <c r="CA10" s="12">
        <v>70</v>
      </c>
      <c r="CB10" s="12">
        <v>71</v>
      </c>
      <c r="CC10" s="12">
        <v>72</v>
      </c>
      <c r="CD10" s="12">
        <v>73</v>
      </c>
      <c r="CE10" s="12">
        <v>74</v>
      </c>
      <c r="CF10" s="12">
        <v>75</v>
      </c>
      <c r="CG10" s="12">
        <v>76</v>
      </c>
      <c r="CH10" s="12">
        <v>77</v>
      </c>
      <c r="CI10" s="12">
        <v>78</v>
      </c>
      <c r="CJ10" s="12">
        <v>79</v>
      </c>
      <c r="CK10" s="12">
        <v>80</v>
      </c>
      <c r="CL10" s="12">
        <v>81</v>
      </c>
      <c r="CM10" s="12">
        <v>82</v>
      </c>
      <c r="CN10" s="12">
        <v>83</v>
      </c>
      <c r="CO10" s="12">
        <v>84</v>
      </c>
      <c r="CP10" s="12">
        <v>85</v>
      </c>
      <c r="CQ10" s="12">
        <v>86</v>
      </c>
      <c r="CR10" s="12">
        <v>87</v>
      </c>
      <c r="CS10" s="12">
        <v>88</v>
      </c>
      <c r="CT10" s="12">
        <v>89</v>
      </c>
      <c r="CU10" s="12">
        <v>90</v>
      </c>
      <c r="CV10" s="12">
        <v>91</v>
      </c>
      <c r="CW10" s="12">
        <v>92</v>
      </c>
      <c r="CX10" s="12">
        <v>93</v>
      </c>
      <c r="CY10" s="12">
        <v>94</v>
      </c>
      <c r="CZ10" s="12">
        <v>95</v>
      </c>
      <c r="DA10" s="12">
        <v>96</v>
      </c>
      <c r="DB10" s="12">
        <v>97</v>
      </c>
      <c r="DC10" s="12">
        <v>98</v>
      </c>
      <c r="DD10" s="12">
        <v>99</v>
      </c>
      <c r="DE10" s="12">
        <v>100</v>
      </c>
      <c r="DF10" s="12">
        <v>101</v>
      </c>
      <c r="DG10" s="12">
        <v>102</v>
      </c>
      <c r="DH10" s="12">
        <v>103</v>
      </c>
      <c r="DI10" s="12">
        <v>104</v>
      </c>
      <c r="DJ10" s="12">
        <v>105</v>
      </c>
      <c r="DK10" s="12">
        <v>106</v>
      </c>
      <c r="DL10" s="12">
        <v>107</v>
      </c>
      <c r="DM10" s="12">
        <v>108</v>
      </c>
      <c r="DN10" s="12">
        <v>109</v>
      </c>
      <c r="DO10" s="12">
        <v>110</v>
      </c>
      <c r="DP10" s="12">
        <v>111</v>
      </c>
      <c r="DQ10" s="12">
        <v>112</v>
      </c>
      <c r="DR10" s="12">
        <v>113</v>
      </c>
      <c r="DS10" s="12">
        <v>114</v>
      </c>
      <c r="DT10" s="12">
        <v>115</v>
      </c>
      <c r="DU10" s="12">
        <v>116</v>
      </c>
      <c r="DV10" s="12">
        <v>117</v>
      </c>
      <c r="DW10" s="12">
        <v>118</v>
      </c>
      <c r="DX10" s="12">
        <v>119</v>
      </c>
      <c r="DY10" s="12">
        <v>120</v>
      </c>
      <c r="DZ10" s="12">
        <v>121</v>
      </c>
      <c r="EA10" s="12">
        <v>122</v>
      </c>
      <c r="EB10" s="12">
        <v>123</v>
      </c>
      <c r="EC10" s="12">
        <v>124</v>
      </c>
      <c r="ED10" s="12">
        <v>125</v>
      </c>
      <c r="EE10" s="12">
        <v>126</v>
      </c>
      <c r="EF10" s="12">
        <v>127</v>
      </c>
      <c r="EG10" s="12">
        <v>128</v>
      </c>
      <c r="EH10" s="12">
        <v>129</v>
      </c>
      <c r="EI10" s="12">
        <v>130</v>
      </c>
      <c r="EJ10" s="12">
        <v>131</v>
      </c>
      <c r="EK10" s="12">
        <v>132</v>
      </c>
      <c r="EL10" s="12">
        <v>133</v>
      </c>
      <c r="EM10" s="12">
        <v>134</v>
      </c>
      <c r="EN10" s="12">
        <v>135</v>
      </c>
      <c r="EO10" s="12">
        <v>136</v>
      </c>
      <c r="EP10" s="12">
        <v>137</v>
      </c>
      <c r="EQ10" s="12">
        <v>138</v>
      </c>
      <c r="ER10" s="12">
        <v>139</v>
      </c>
      <c r="ES10" s="12">
        <v>140</v>
      </c>
      <c r="ET10" s="12">
        <v>141</v>
      </c>
      <c r="EU10" s="12">
        <v>142</v>
      </c>
      <c r="EV10" s="12">
        <v>143</v>
      </c>
      <c r="EW10" s="12">
        <v>144</v>
      </c>
      <c r="EX10" s="12">
        <v>145</v>
      </c>
      <c r="EY10" s="12">
        <v>146</v>
      </c>
      <c r="EZ10" s="12">
        <v>147</v>
      </c>
      <c r="FA10" s="12">
        <v>148</v>
      </c>
      <c r="FB10" s="12">
        <v>149</v>
      </c>
      <c r="FC10" s="12">
        <v>150</v>
      </c>
      <c r="FD10" s="12">
        <v>151</v>
      </c>
      <c r="FE10" s="12">
        <v>152</v>
      </c>
      <c r="FF10" s="12">
        <v>153</v>
      </c>
      <c r="FG10" s="12">
        <v>154</v>
      </c>
      <c r="FH10" s="12">
        <v>155</v>
      </c>
      <c r="FI10" s="12">
        <v>156</v>
      </c>
      <c r="FJ10" s="12">
        <v>157</v>
      </c>
      <c r="FK10" s="12">
        <v>158</v>
      </c>
      <c r="FL10" s="12">
        <v>159</v>
      </c>
      <c r="FM10" s="12">
        <v>160</v>
      </c>
      <c r="FN10" s="12">
        <v>161</v>
      </c>
      <c r="FO10" s="12">
        <v>162</v>
      </c>
      <c r="FP10" s="12">
        <v>163</v>
      </c>
      <c r="FQ10" s="12">
        <v>164</v>
      </c>
      <c r="FR10" s="12">
        <v>165</v>
      </c>
      <c r="FS10" s="12">
        <v>166</v>
      </c>
      <c r="FT10" s="12">
        <v>167</v>
      </c>
      <c r="FU10" s="12">
        <v>168</v>
      </c>
      <c r="FV10" s="12">
        <v>169</v>
      </c>
      <c r="FW10" s="12">
        <v>170</v>
      </c>
      <c r="FX10" s="12">
        <v>171</v>
      </c>
      <c r="FY10" s="12">
        <v>172</v>
      </c>
      <c r="FZ10" s="12">
        <v>173</v>
      </c>
      <c r="GA10" s="12">
        <v>174</v>
      </c>
      <c r="GB10" s="12">
        <v>175</v>
      </c>
      <c r="GC10" s="12">
        <v>176</v>
      </c>
      <c r="GD10" s="12">
        <v>177</v>
      </c>
      <c r="GE10" s="12">
        <v>178</v>
      </c>
      <c r="GF10" s="12">
        <v>179</v>
      </c>
      <c r="GG10" s="12">
        <v>180</v>
      </c>
      <c r="GH10" s="12">
        <v>181</v>
      </c>
      <c r="GI10" s="12">
        <v>182</v>
      </c>
      <c r="GJ10" s="12">
        <v>183</v>
      </c>
      <c r="GK10" s="12">
        <v>184</v>
      </c>
      <c r="GL10" s="12">
        <v>185</v>
      </c>
      <c r="GM10" s="12">
        <v>186</v>
      </c>
      <c r="GN10" s="12">
        <v>187</v>
      </c>
      <c r="GO10" s="12">
        <v>188</v>
      </c>
      <c r="GP10" s="12">
        <v>189</v>
      </c>
      <c r="GQ10" s="12">
        <v>190</v>
      </c>
      <c r="GR10" s="12">
        <v>191</v>
      </c>
      <c r="GS10" s="12">
        <v>192</v>
      </c>
      <c r="GT10" s="12">
        <v>193</v>
      </c>
      <c r="GU10" s="12">
        <v>194</v>
      </c>
      <c r="GV10" s="12">
        <v>195</v>
      </c>
      <c r="GW10" s="12">
        <v>196</v>
      </c>
      <c r="GX10" s="12">
        <v>197</v>
      </c>
      <c r="GY10" s="12">
        <v>198</v>
      </c>
      <c r="GZ10" s="12">
        <v>199</v>
      </c>
      <c r="HA10" s="12">
        <v>200</v>
      </c>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row>
    <row r="11" spans="1:29" ht="12.75">
      <c r="A11" s="4" t="s">
        <v>6</v>
      </c>
      <c r="B11" s="4" t="s">
        <v>2</v>
      </c>
      <c r="C11" s="5" t="s">
        <v>7</v>
      </c>
      <c r="D11" s="4"/>
      <c r="E11" s="4" t="s">
        <v>8</v>
      </c>
      <c r="F11" s="4"/>
      <c r="G11" s="4"/>
      <c r="H11" s="4" t="s">
        <v>9</v>
      </c>
      <c r="I11">
        <v>1.7</v>
      </c>
      <c r="J11">
        <v>-2.4</v>
      </c>
      <c r="P11">
        <v>3.7</v>
      </c>
      <c r="Q11">
        <v>7</v>
      </c>
      <c r="R11">
        <v>10.1</v>
      </c>
      <c r="S11">
        <v>9.4</v>
      </c>
      <c r="T11">
        <v>9.3</v>
      </c>
      <c r="U11">
        <v>15.1</v>
      </c>
      <c r="V11">
        <v>10</v>
      </c>
      <c r="W11">
        <v>10.7</v>
      </c>
      <c r="X11">
        <v>8</v>
      </c>
      <c r="Y11">
        <v>8.6</v>
      </c>
      <c r="Z11">
        <v>11.2</v>
      </c>
      <c r="AA11">
        <v>10.4</v>
      </c>
      <c r="AB11">
        <v>7</v>
      </c>
      <c r="AC11">
        <v>7.2</v>
      </c>
    </row>
    <row r="12" spans="1:29" ht="12.75">
      <c r="A12" s="4" t="s">
        <v>6</v>
      </c>
      <c r="B12" s="4" t="s">
        <v>2</v>
      </c>
      <c r="C12" s="5" t="s">
        <v>10</v>
      </c>
      <c r="D12" s="4"/>
      <c r="E12" s="4" t="s">
        <v>8</v>
      </c>
      <c r="F12" s="4"/>
      <c r="G12" s="4"/>
      <c r="H12" s="4" t="s">
        <v>11</v>
      </c>
      <c r="I12">
        <v>1.7</v>
      </c>
      <c r="L12">
        <v>14</v>
      </c>
      <c r="M12">
        <v>-4.8</v>
      </c>
      <c r="N12">
        <v>-2.2</v>
      </c>
      <c r="O12">
        <v>0.6</v>
      </c>
      <c r="Q12">
        <v>1.7</v>
      </c>
      <c r="R12">
        <v>13.1</v>
      </c>
      <c r="S12">
        <v>6.8</v>
      </c>
      <c r="T12">
        <v>9.5</v>
      </c>
      <c r="U12">
        <v>13.4</v>
      </c>
      <c r="V12">
        <v>12.1</v>
      </c>
      <c r="W12">
        <v>11.4</v>
      </c>
      <c r="X12">
        <v>8.4</v>
      </c>
      <c r="Y12">
        <v>8</v>
      </c>
      <c r="Z12">
        <v>11.3</v>
      </c>
      <c r="AA12">
        <v>13.2</v>
      </c>
      <c r="AB12">
        <v>7.3</v>
      </c>
      <c r="AC12">
        <v>7.4</v>
      </c>
    </row>
    <row r="13" spans="1:29" ht="12.75">
      <c r="A13" s="4" t="s">
        <v>12</v>
      </c>
      <c r="B13" s="4" t="s">
        <v>2</v>
      </c>
      <c r="C13" s="5" t="s">
        <v>13</v>
      </c>
      <c r="D13" s="4"/>
      <c r="E13" s="4" t="s">
        <v>8</v>
      </c>
      <c r="F13" s="4"/>
      <c r="G13" s="4"/>
      <c r="H13" s="4" t="s">
        <v>14</v>
      </c>
      <c r="I13">
        <v>1.7</v>
      </c>
      <c r="J13">
        <v>9.6</v>
      </c>
      <c r="K13">
        <v>16.6</v>
      </c>
      <c r="L13">
        <v>8.1</v>
      </c>
      <c r="M13">
        <v>9.5</v>
      </c>
      <c r="N13">
        <v>13</v>
      </c>
      <c r="O13">
        <v>8.6</v>
      </c>
      <c r="P13">
        <v>8.5</v>
      </c>
      <c r="Q13">
        <v>9.9</v>
      </c>
      <c r="R13">
        <v>5.5</v>
      </c>
      <c r="S13">
        <v>12.7</v>
      </c>
      <c r="T13">
        <v>8</v>
      </c>
      <c r="U13">
        <v>7.1</v>
      </c>
      <c r="V13">
        <v>8.5</v>
      </c>
      <c r="W13">
        <v>8.7</v>
      </c>
      <c r="X13">
        <v>6.1</v>
      </c>
      <c r="Y13">
        <v>4.5</v>
      </c>
      <c r="Z13">
        <v>8.4</v>
      </c>
      <c r="AA13">
        <v>6</v>
      </c>
      <c r="AB13">
        <v>2.5</v>
      </c>
      <c r="AC13">
        <v>-1.3</v>
      </c>
    </row>
    <row r="14" spans="1:29" ht="12.75">
      <c r="A14" s="4" t="s">
        <v>12</v>
      </c>
      <c r="B14" s="4" t="s">
        <v>2</v>
      </c>
      <c r="C14" s="5" t="s">
        <v>15</v>
      </c>
      <c r="D14" s="4"/>
      <c r="E14" s="4" t="s">
        <v>8</v>
      </c>
      <c r="F14" s="4"/>
      <c r="G14" s="4"/>
      <c r="H14" s="4" t="s">
        <v>16</v>
      </c>
      <c r="I14">
        <v>1.7</v>
      </c>
      <c r="J14">
        <v>5</v>
      </c>
      <c r="K14">
        <v>13.7</v>
      </c>
      <c r="L14">
        <v>7.8</v>
      </c>
      <c r="M14">
        <v>5.7</v>
      </c>
      <c r="N14">
        <v>9.6</v>
      </c>
      <c r="O14">
        <v>11</v>
      </c>
      <c r="P14">
        <v>10.1</v>
      </c>
      <c r="Q14">
        <v>8.3</v>
      </c>
      <c r="R14">
        <v>13.2</v>
      </c>
      <c r="S14">
        <v>5.3</v>
      </c>
      <c r="T14">
        <v>5.7</v>
      </c>
      <c r="U14">
        <v>13.6</v>
      </c>
      <c r="V14">
        <v>11.3</v>
      </c>
      <c r="W14">
        <v>7</v>
      </c>
      <c r="X14">
        <v>7.5</v>
      </c>
      <c r="Z14">
        <v>6.5</v>
      </c>
      <c r="AA14">
        <v>9.3</v>
      </c>
      <c r="AB14">
        <v>8.7</v>
      </c>
      <c r="AC14">
        <v>5.3</v>
      </c>
    </row>
    <row r="15" spans="1:29" ht="12.75">
      <c r="A15" s="4" t="s">
        <v>12</v>
      </c>
      <c r="B15" s="4" t="s">
        <v>2</v>
      </c>
      <c r="C15" s="5" t="s">
        <v>19</v>
      </c>
      <c r="D15" s="4"/>
      <c r="E15" s="4" t="s">
        <v>8</v>
      </c>
      <c r="F15" s="4"/>
      <c r="G15" s="4"/>
      <c r="H15" s="4" t="s">
        <v>20</v>
      </c>
      <c r="I15">
        <v>1.7</v>
      </c>
      <c r="J15">
        <v>3</v>
      </c>
      <c r="V15">
        <v>0.9</v>
      </c>
      <c r="W15">
        <v>5.7</v>
      </c>
      <c r="X15">
        <v>4.8</v>
      </c>
      <c r="Y15">
        <v>8</v>
      </c>
      <c r="Z15">
        <v>1.7</v>
      </c>
      <c r="AA15">
        <v>9.2</v>
      </c>
      <c r="AB15">
        <v>8.9</v>
      </c>
      <c r="AC15">
        <v>9.7</v>
      </c>
    </row>
    <row r="16" spans="1:29" ht="12.75">
      <c r="A16" s="4" t="s">
        <v>12</v>
      </c>
      <c r="B16" s="4" t="s">
        <v>2</v>
      </c>
      <c r="C16" s="5" t="s">
        <v>536</v>
      </c>
      <c r="D16" s="4"/>
      <c r="E16" s="4" t="s">
        <v>8</v>
      </c>
      <c r="F16" s="4"/>
      <c r="G16" s="4"/>
      <c r="H16" s="4" t="s">
        <v>537</v>
      </c>
      <c r="I16">
        <v>1.7</v>
      </c>
      <c r="J16">
        <v>2.2</v>
      </c>
      <c r="N16">
        <v>0.7</v>
      </c>
      <c r="O16">
        <v>0.6</v>
      </c>
      <c r="P16">
        <v>-2.8</v>
      </c>
      <c r="Q16">
        <v>4.6</v>
      </c>
      <c r="R16">
        <v>7.2</v>
      </c>
      <c r="S16">
        <v>2.6</v>
      </c>
      <c r="T16">
        <v>1.4</v>
      </c>
      <c r="U16">
        <v>7.5</v>
      </c>
      <c r="V16">
        <v>4.6</v>
      </c>
      <c r="W16">
        <v>9.2</v>
      </c>
      <c r="X16">
        <v>9.5</v>
      </c>
      <c r="Y16">
        <v>10</v>
      </c>
      <c r="Z16">
        <v>12.5</v>
      </c>
      <c r="AA16">
        <v>8.6</v>
      </c>
      <c r="AB16">
        <v>8.5</v>
      </c>
      <c r="AC16">
        <v>12.5</v>
      </c>
    </row>
    <row r="17" spans="1:29" ht="12.75">
      <c r="A17" s="4" t="s">
        <v>12</v>
      </c>
      <c r="B17" s="4" t="s">
        <v>2</v>
      </c>
      <c r="C17" s="5" t="s">
        <v>569</v>
      </c>
      <c r="D17" s="4"/>
      <c r="E17" s="4" t="s">
        <v>8</v>
      </c>
      <c r="F17" s="4"/>
      <c r="G17" s="4"/>
      <c r="H17" s="4" t="s">
        <v>540</v>
      </c>
      <c r="I17">
        <v>1.7</v>
      </c>
      <c r="J17">
        <v>2.2</v>
      </c>
      <c r="N17">
        <v>0.7</v>
      </c>
      <c r="O17">
        <v>0.7</v>
      </c>
      <c r="P17">
        <v>2.7</v>
      </c>
      <c r="Q17">
        <v>4.3</v>
      </c>
      <c r="R17">
        <v>-0.6</v>
      </c>
      <c r="S17">
        <v>5</v>
      </c>
      <c r="T17">
        <v>7.9</v>
      </c>
      <c r="U17">
        <v>-0.4</v>
      </c>
      <c r="V17">
        <v>5.7</v>
      </c>
      <c r="W17">
        <v>3</v>
      </c>
      <c r="X17">
        <v>15.5</v>
      </c>
      <c r="Y17">
        <v>4.9</v>
      </c>
      <c r="Z17">
        <v>5.6</v>
      </c>
      <c r="AA17">
        <v>10</v>
      </c>
      <c r="AB17">
        <v>11.7</v>
      </c>
      <c r="AC17">
        <v>8.5</v>
      </c>
    </row>
    <row r="18" spans="1:29" ht="12.75">
      <c r="A18" s="4" t="s">
        <v>12</v>
      </c>
      <c r="B18" s="4" t="s">
        <v>2</v>
      </c>
      <c r="C18" s="5" t="s">
        <v>21</v>
      </c>
      <c r="D18" s="4"/>
      <c r="E18" s="4" t="s">
        <v>8</v>
      </c>
      <c r="F18" s="4"/>
      <c r="G18" s="4"/>
      <c r="H18" s="4" t="s">
        <v>22</v>
      </c>
      <c r="I18">
        <v>1.7</v>
      </c>
      <c r="J18">
        <v>8</v>
      </c>
      <c r="K18">
        <v>4.1</v>
      </c>
      <c r="L18">
        <v>3.7</v>
      </c>
      <c r="M18">
        <v>3.7</v>
      </c>
      <c r="N18">
        <v>8.9</v>
      </c>
      <c r="O18">
        <v>1.8</v>
      </c>
      <c r="P18">
        <v>-1.5</v>
      </c>
      <c r="Q18">
        <v>10.4</v>
      </c>
      <c r="R18">
        <v>-0.9</v>
      </c>
      <c r="S18">
        <v>7.4</v>
      </c>
      <c r="T18">
        <v>5.6</v>
      </c>
      <c r="U18">
        <v>5.8</v>
      </c>
      <c r="V18">
        <v>3.7</v>
      </c>
      <c r="W18">
        <v>6.8</v>
      </c>
      <c r="X18">
        <v>7.7</v>
      </c>
      <c r="Y18">
        <v>8.1</v>
      </c>
      <c r="Z18">
        <v>8.5</v>
      </c>
      <c r="AA18">
        <v>10.3</v>
      </c>
      <c r="AB18">
        <v>11.8</v>
      </c>
      <c r="AC18">
        <v>15.7</v>
      </c>
    </row>
    <row r="19" spans="1:29" ht="12.75">
      <c r="A19" s="4" t="s">
        <v>12</v>
      </c>
      <c r="B19" s="4" t="s">
        <v>2</v>
      </c>
      <c r="C19" s="5" t="s">
        <v>23</v>
      </c>
      <c r="D19" s="4"/>
      <c r="E19" s="4" t="s">
        <v>8</v>
      </c>
      <c r="F19" s="4"/>
      <c r="G19" s="4"/>
      <c r="H19" s="4" t="s">
        <v>24</v>
      </c>
      <c r="I19">
        <v>1.7</v>
      </c>
      <c r="J19">
        <v>3</v>
      </c>
      <c r="U19">
        <v>0.8</v>
      </c>
      <c r="V19">
        <v>1.8</v>
      </c>
      <c r="W19">
        <v>1.4</v>
      </c>
      <c r="X19">
        <v>5.9</v>
      </c>
      <c r="Y19">
        <v>5.4</v>
      </c>
      <c r="Z19">
        <v>7.9</v>
      </c>
      <c r="AA19">
        <v>8.7</v>
      </c>
      <c r="AB19">
        <v>13</v>
      </c>
      <c r="AC19">
        <v>13.4</v>
      </c>
    </row>
    <row r="20" spans="1:29" ht="12.75">
      <c r="A20" s="4" t="s">
        <v>12</v>
      </c>
      <c r="B20" s="4" t="s">
        <v>2</v>
      </c>
      <c r="C20" s="5" t="s">
        <v>30</v>
      </c>
      <c r="D20" s="4"/>
      <c r="E20" s="4" t="s">
        <v>8</v>
      </c>
      <c r="F20" s="4"/>
      <c r="G20" s="4"/>
      <c r="H20" s="4" t="s">
        <v>31</v>
      </c>
      <c r="I20">
        <v>1.7</v>
      </c>
      <c r="J20">
        <v>10.7</v>
      </c>
      <c r="K20">
        <v>6.4</v>
      </c>
      <c r="L20">
        <v>10.7</v>
      </c>
      <c r="M20">
        <v>9.3</v>
      </c>
      <c r="N20">
        <v>12</v>
      </c>
      <c r="O20">
        <v>8.4</v>
      </c>
      <c r="P20">
        <v>12.4</v>
      </c>
      <c r="Q20">
        <v>8.6</v>
      </c>
      <c r="R20">
        <v>9.8</v>
      </c>
      <c r="S20">
        <v>8.7</v>
      </c>
      <c r="T20">
        <v>12.7</v>
      </c>
      <c r="U20">
        <v>9.9</v>
      </c>
      <c r="V20">
        <v>11.2</v>
      </c>
      <c r="W20">
        <v>10.2</v>
      </c>
      <c r="X20">
        <v>7.1</v>
      </c>
      <c r="Y20">
        <v>11.8</v>
      </c>
      <c r="Z20">
        <v>6.4</v>
      </c>
      <c r="AA20">
        <v>3.5</v>
      </c>
      <c r="AB20">
        <v>-4.5</v>
      </c>
      <c r="AC20">
        <v>-0.7</v>
      </c>
    </row>
    <row r="21" spans="1:29" ht="12.75">
      <c r="A21" s="4" t="s">
        <v>12</v>
      </c>
      <c r="B21" s="4" t="s">
        <v>2</v>
      </c>
      <c r="C21" s="5" t="s">
        <v>32</v>
      </c>
      <c r="D21" s="4"/>
      <c r="E21" s="4" t="s">
        <v>8</v>
      </c>
      <c r="F21" s="4"/>
      <c r="G21" s="4"/>
      <c r="H21" s="4" t="s">
        <v>33</v>
      </c>
      <c r="I21">
        <v>1.7</v>
      </c>
      <c r="J21">
        <v>6.2</v>
      </c>
      <c r="K21">
        <v>7.9</v>
      </c>
      <c r="L21">
        <v>4.5</v>
      </c>
      <c r="M21">
        <v>2.5</v>
      </c>
      <c r="N21">
        <v>4.5</v>
      </c>
      <c r="O21">
        <v>4.8</v>
      </c>
      <c r="P21">
        <v>7.2</v>
      </c>
      <c r="Q21">
        <v>9.1</v>
      </c>
      <c r="R21">
        <v>6</v>
      </c>
      <c r="S21">
        <v>7.2</v>
      </c>
      <c r="T21">
        <v>10</v>
      </c>
      <c r="U21">
        <v>8.5</v>
      </c>
      <c r="V21">
        <v>11.5</v>
      </c>
      <c r="W21">
        <v>8.6</v>
      </c>
      <c r="X21">
        <v>10.6</v>
      </c>
      <c r="Y21">
        <v>8.3</v>
      </c>
      <c r="Z21">
        <v>10.1</v>
      </c>
      <c r="AA21">
        <v>8</v>
      </c>
      <c r="AB21">
        <v>9.5</v>
      </c>
      <c r="AC21">
        <v>13</v>
      </c>
    </row>
    <row r="22" spans="1:29" ht="12.75">
      <c r="A22" s="4" t="s">
        <v>12</v>
      </c>
      <c r="B22" s="4" t="s">
        <v>2</v>
      </c>
      <c r="C22" s="5" t="s">
        <v>541</v>
      </c>
      <c r="D22" s="4"/>
      <c r="E22" s="4" t="s">
        <v>8</v>
      </c>
      <c r="F22" s="4"/>
      <c r="G22" s="4"/>
      <c r="H22" s="4"/>
      <c r="I22">
        <v>1.7</v>
      </c>
      <c r="J22">
        <v>12.1</v>
      </c>
      <c r="K22">
        <v>4.7</v>
      </c>
      <c r="L22">
        <v>10.3</v>
      </c>
      <c r="M22">
        <v>9</v>
      </c>
      <c r="N22">
        <v>11.2</v>
      </c>
      <c r="O22">
        <v>10.6</v>
      </c>
      <c r="P22">
        <v>11.1</v>
      </c>
      <c r="Q22">
        <v>8.7</v>
      </c>
      <c r="R22">
        <v>6</v>
      </c>
      <c r="S22">
        <v>10.6</v>
      </c>
      <c r="T22">
        <v>12.9</v>
      </c>
      <c r="U22">
        <v>11.2</v>
      </c>
      <c r="V22">
        <v>9.8</v>
      </c>
      <c r="W22">
        <v>10.3</v>
      </c>
      <c r="X22">
        <v>8.1</v>
      </c>
      <c r="Y22">
        <v>10.3</v>
      </c>
      <c r="Z22">
        <v>4.3</v>
      </c>
      <c r="AA22">
        <v>2.6</v>
      </c>
      <c r="AB22">
        <v>-7.2</v>
      </c>
      <c r="AC22">
        <v>1.1</v>
      </c>
    </row>
    <row r="23" spans="1:29" ht="12.75">
      <c r="A23" s="4" t="s">
        <v>12</v>
      </c>
      <c r="B23" s="4" t="s">
        <v>2</v>
      </c>
      <c r="C23" s="5" t="s">
        <v>542</v>
      </c>
      <c r="D23" s="4"/>
      <c r="E23" s="4" t="s">
        <v>8</v>
      </c>
      <c r="F23" s="4"/>
      <c r="G23" s="4"/>
      <c r="H23" s="4"/>
      <c r="I23">
        <v>1.7</v>
      </c>
      <c r="J23">
        <v>9.9</v>
      </c>
      <c r="K23">
        <v>6.2</v>
      </c>
      <c r="L23">
        <v>8.7</v>
      </c>
      <c r="M23">
        <v>9.9</v>
      </c>
      <c r="N23">
        <v>13.2</v>
      </c>
      <c r="O23">
        <v>10.6</v>
      </c>
      <c r="P23">
        <v>8.4</v>
      </c>
      <c r="Q23">
        <v>10.4</v>
      </c>
      <c r="R23">
        <v>6.7</v>
      </c>
      <c r="S23">
        <v>11</v>
      </c>
      <c r="T23">
        <v>10.4</v>
      </c>
      <c r="U23">
        <v>13.4</v>
      </c>
      <c r="V23">
        <v>10.3</v>
      </c>
      <c r="W23">
        <v>8.4</v>
      </c>
      <c r="X23">
        <v>8.4</v>
      </c>
      <c r="Y23">
        <v>10.3</v>
      </c>
      <c r="Z23">
        <v>4.4</v>
      </c>
      <c r="AA23">
        <v>6.3</v>
      </c>
      <c r="AB23">
        <v>-5.4</v>
      </c>
      <c r="AC23">
        <v>-2.3</v>
      </c>
    </row>
    <row r="24" spans="1:29" ht="12.75">
      <c r="A24" s="4" t="s">
        <v>12</v>
      </c>
      <c r="B24" s="4" t="s">
        <v>2</v>
      </c>
      <c r="C24" s="5" t="s">
        <v>545</v>
      </c>
      <c r="D24" s="4"/>
      <c r="E24" s="4" t="s">
        <v>8</v>
      </c>
      <c r="F24" s="4"/>
      <c r="G24" s="4"/>
      <c r="H24" s="4"/>
      <c r="I24">
        <v>1.7</v>
      </c>
      <c r="J24">
        <v>4.3</v>
      </c>
      <c r="K24">
        <v>0.4</v>
      </c>
      <c r="P24">
        <v>0.5</v>
      </c>
      <c r="Q24">
        <v>-0.1</v>
      </c>
      <c r="R24">
        <v>3.5</v>
      </c>
      <c r="S24">
        <v>1.3</v>
      </c>
      <c r="T24">
        <v>-2.7</v>
      </c>
      <c r="U24">
        <v>4.1</v>
      </c>
      <c r="V24">
        <v>3.2</v>
      </c>
      <c r="W24">
        <v>2.3</v>
      </c>
      <c r="X24">
        <v>2.1</v>
      </c>
      <c r="Y24">
        <v>4.1</v>
      </c>
      <c r="Z24">
        <v>6.7</v>
      </c>
      <c r="AA24">
        <v>9.2</v>
      </c>
      <c r="AB24">
        <v>4.2</v>
      </c>
      <c r="AC24">
        <v>10.1</v>
      </c>
    </row>
    <row r="25" spans="1:29" ht="12.75">
      <c r="A25" s="4" t="s">
        <v>12</v>
      </c>
      <c r="B25" s="4" t="s">
        <v>2</v>
      </c>
      <c r="C25" s="5" t="s">
        <v>34</v>
      </c>
      <c r="D25" s="4"/>
      <c r="E25" s="4" t="s">
        <v>8</v>
      </c>
      <c r="F25" s="4"/>
      <c r="G25" s="4"/>
      <c r="H25" s="4" t="s">
        <v>35</v>
      </c>
      <c r="I25">
        <v>1.7</v>
      </c>
      <c r="J25">
        <v>1.9</v>
      </c>
      <c r="L25">
        <v>4</v>
      </c>
      <c r="M25">
        <v>2.1</v>
      </c>
      <c r="N25">
        <v>-0.9</v>
      </c>
      <c r="O25">
        <v>4.9</v>
      </c>
      <c r="P25">
        <v>5</v>
      </c>
      <c r="R25">
        <v>0.3</v>
      </c>
      <c r="S25">
        <v>-0.6</v>
      </c>
      <c r="T25">
        <v>3.7</v>
      </c>
      <c r="U25">
        <v>3.7</v>
      </c>
      <c r="V25">
        <v>0.8</v>
      </c>
      <c r="Y25">
        <v>-0.7</v>
      </c>
      <c r="Z25">
        <v>2.4</v>
      </c>
      <c r="AA25">
        <v>6.5</v>
      </c>
      <c r="AC25">
        <v>9.7</v>
      </c>
    </row>
    <row r="26" spans="1:29" ht="12.75">
      <c r="A26" s="4" t="s">
        <v>12</v>
      </c>
      <c r="B26" s="4" t="s">
        <v>2</v>
      </c>
      <c r="C26" s="5" t="s">
        <v>36</v>
      </c>
      <c r="D26" s="4"/>
      <c r="E26" s="4" t="s">
        <v>8</v>
      </c>
      <c r="F26" s="4"/>
      <c r="G26" s="4"/>
      <c r="H26" s="4" t="s">
        <v>37</v>
      </c>
      <c r="I26">
        <v>1.7</v>
      </c>
      <c r="J26">
        <v>-4.2</v>
      </c>
      <c r="K26">
        <v>-3.1</v>
      </c>
      <c r="L26">
        <v>10</v>
      </c>
      <c r="M26">
        <v>9.7</v>
      </c>
      <c r="N26">
        <v>11.5</v>
      </c>
      <c r="O26">
        <v>13</v>
      </c>
      <c r="P26">
        <v>10</v>
      </c>
      <c r="Q26">
        <v>8</v>
      </c>
      <c r="R26">
        <v>11.7</v>
      </c>
      <c r="S26">
        <v>9.2</v>
      </c>
      <c r="T26">
        <v>11.6</v>
      </c>
      <c r="U26">
        <v>9.2</v>
      </c>
      <c r="V26">
        <v>13.8</v>
      </c>
      <c r="W26">
        <v>9.8</v>
      </c>
      <c r="X26">
        <v>8.7</v>
      </c>
      <c r="Y26">
        <v>4.2</v>
      </c>
      <c r="Z26">
        <v>7</v>
      </c>
      <c r="AA26">
        <v>7.9</v>
      </c>
      <c r="AB26">
        <v>0.5</v>
      </c>
      <c r="AC26">
        <v>6</v>
      </c>
    </row>
    <row r="27" spans="1:29" ht="12.75">
      <c r="A27" s="4" t="s">
        <v>12</v>
      </c>
      <c r="B27" s="4" t="s">
        <v>2</v>
      </c>
      <c r="C27" s="5" t="s">
        <v>38</v>
      </c>
      <c r="D27" s="4"/>
      <c r="E27" s="4" t="s">
        <v>8</v>
      </c>
      <c r="F27" s="4"/>
      <c r="G27" s="4"/>
      <c r="H27" s="4" t="s">
        <v>39</v>
      </c>
      <c r="I27">
        <v>1.7</v>
      </c>
      <c r="J27">
        <v>-1.1</v>
      </c>
      <c r="K27">
        <v>-3.8</v>
      </c>
      <c r="L27">
        <v>-2.3</v>
      </c>
      <c r="M27">
        <v>3.6</v>
      </c>
      <c r="N27">
        <v>8.6</v>
      </c>
      <c r="O27">
        <v>2.9</v>
      </c>
      <c r="P27">
        <v>7.5</v>
      </c>
      <c r="Q27">
        <v>9.4</v>
      </c>
      <c r="R27">
        <v>5.5</v>
      </c>
      <c r="S27">
        <v>10.1</v>
      </c>
      <c r="T27">
        <v>13.1</v>
      </c>
      <c r="U27">
        <v>10.2</v>
      </c>
      <c r="V27">
        <v>9.9</v>
      </c>
      <c r="W27">
        <v>10.8</v>
      </c>
      <c r="X27">
        <v>16.1</v>
      </c>
      <c r="Y27">
        <v>11</v>
      </c>
      <c r="Z27">
        <v>12.6</v>
      </c>
      <c r="AA27">
        <v>12.7</v>
      </c>
      <c r="AB27">
        <v>14.8</v>
      </c>
      <c r="AC27">
        <v>11.5</v>
      </c>
    </row>
    <row r="28" spans="1:29" ht="12.75">
      <c r="A28" s="4" t="s">
        <v>12</v>
      </c>
      <c r="B28" s="4" t="s">
        <v>2</v>
      </c>
      <c r="C28" s="5" t="s">
        <v>40</v>
      </c>
      <c r="D28" s="4"/>
      <c r="E28" s="4" t="s">
        <v>8</v>
      </c>
      <c r="F28" s="4"/>
      <c r="G28" s="4"/>
      <c r="H28" s="4" t="s">
        <v>41</v>
      </c>
      <c r="I28">
        <v>1.7</v>
      </c>
      <c r="J28">
        <v>11.4</v>
      </c>
      <c r="K28">
        <v>8.9</v>
      </c>
      <c r="L28">
        <v>8.3</v>
      </c>
      <c r="M28">
        <v>5.9</v>
      </c>
      <c r="N28">
        <v>5.7</v>
      </c>
      <c r="O28">
        <v>6.8</v>
      </c>
      <c r="P28">
        <v>3.7</v>
      </c>
      <c r="Q28">
        <v>3</v>
      </c>
      <c r="R28">
        <v>7.2</v>
      </c>
      <c r="S28">
        <v>6.6</v>
      </c>
      <c r="T28">
        <v>5.5</v>
      </c>
      <c r="U28">
        <v>9.2</v>
      </c>
      <c r="V28">
        <v>6.6</v>
      </c>
      <c r="W28">
        <v>8.9</v>
      </c>
      <c r="X28">
        <v>7.6</v>
      </c>
      <c r="Y28">
        <v>9.8</v>
      </c>
      <c r="Z28">
        <v>3.2</v>
      </c>
      <c r="AA28">
        <v>5.1</v>
      </c>
      <c r="AB28">
        <v>8.1</v>
      </c>
      <c r="AC28">
        <v>8.5</v>
      </c>
    </row>
    <row r="29" spans="1:29" ht="12.75">
      <c r="A29" s="4" t="s">
        <v>12</v>
      </c>
      <c r="B29" s="4" t="s">
        <v>2</v>
      </c>
      <c r="C29" s="5" t="s">
        <v>42</v>
      </c>
      <c r="D29" s="4"/>
      <c r="E29" s="4" t="s">
        <v>8</v>
      </c>
      <c r="F29" s="4"/>
      <c r="G29" s="4"/>
      <c r="H29" s="4" t="s">
        <v>43</v>
      </c>
      <c r="I29">
        <v>1.7</v>
      </c>
      <c r="J29">
        <v>8.8</v>
      </c>
      <c r="K29">
        <v>12.3</v>
      </c>
      <c r="L29">
        <v>6.3</v>
      </c>
      <c r="M29">
        <v>0.8</v>
      </c>
      <c r="N29">
        <v>5.8</v>
      </c>
      <c r="O29">
        <v>8.1</v>
      </c>
      <c r="P29">
        <v>6.2</v>
      </c>
      <c r="Q29">
        <v>7.6</v>
      </c>
      <c r="R29">
        <v>10.7</v>
      </c>
      <c r="S29">
        <v>11.2</v>
      </c>
      <c r="T29">
        <v>7.7</v>
      </c>
      <c r="U29">
        <v>6.1</v>
      </c>
      <c r="V29">
        <v>7.2</v>
      </c>
      <c r="W29">
        <v>10.3</v>
      </c>
      <c r="X29">
        <v>8.2</v>
      </c>
      <c r="Y29">
        <v>7.7</v>
      </c>
      <c r="Z29">
        <v>8.1</v>
      </c>
      <c r="AA29">
        <v>7.2</v>
      </c>
      <c r="AB29">
        <v>6.7</v>
      </c>
      <c r="AC29">
        <v>10.2</v>
      </c>
    </row>
    <row r="30" spans="1:29" ht="12.75">
      <c r="A30" s="4" t="s">
        <v>12</v>
      </c>
      <c r="B30" s="4" t="s">
        <v>3</v>
      </c>
      <c r="C30" s="6" t="s">
        <v>17</v>
      </c>
      <c r="D30" s="7" t="s">
        <v>18</v>
      </c>
      <c r="E30" s="4" t="s">
        <v>8</v>
      </c>
      <c r="F30" s="4"/>
      <c r="G30" s="4"/>
      <c r="H30" s="4"/>
      <c r="I30">
        <v>1.7</v>
      </c>
      <c r="J30">
        <v>5.5</v>
      </c>
      <c r="K30">
        <v>15.2</v>
      </c>
      <c r="L30">
        <v>8.7</v>
      </c>
      <c r="M30">
        <v>7.9</v>
      </c>
      <c r="N30">
        <v>5</v>
      </c>
      <c r="O30">
        <v>13.1</v>
      </c>
      <c r="P30">
        <v>16.1</v>
      </c>
      <c r="Q30">
        <v>8.5</v>
      </c>
      <c r="R30">
        <v>1.5</v>
      </c>
      <c r="S30">
        <v>3</v>
      </c>
      <c r="T30">
        <v>2.5</v>
      </c>
      <c r="U30">
        <v>4.7</v>
      </c>
      <c r="V30">
        <v>6.5</v>
      </c>
      <c r="W30">
        <v>3.3</v>
      </c>
      <c r="X30">
        <v>6</v>
      </c>
      <c r="Y30">
        <v>3.6</v>
      </c>
      <c r="Z30">
        <v>7.2</v>
      </c>
      <c r="AA30">
        <v>12</v>
      </c>
      <c r="AB30">
        <v>13</v>
      </c>
      <c r="AC30">
        <v>13.1</v>
      </c>
    </row>
    <row r="31" spans="1:29" ht="12.75">
      <c r="A31" s="4" t="s">
        <v>12</v>
      </c>
      <c r="B31" s="4" t="s">
        <v>3</v>
      </c>
      <c r="C31" s="6" t="s">
        <v>446</v>
      </c>
      <c r="D31" s="7" t="s">
        <v>447</v>
      </c>
      <c r="E31" s="4" t="s">
        <v>8</v>
      </c>
      <c r="F31" s="4"/>
      <c r="G31" s="4"/>
      <c r="H31" s="4"/>
      <c r="I31">
        <v>1.7</v>
      </c>
      <c r="J31">
        <v>2.9</v>
      </c>
      <c r="K31">
        <v>6.5</v>
      </c>
      <c r="L31">
        <v>10.2</v>
      </c>
      <c r="M31">
        <v>5.6</v>
      </c>
      <c r="N31">
        <v>8.8</v>
      </c>
      <c r="O31">
        <v>5.4</v>
      </c>
      <c r="P31">
        <v>8.4</v>
      </c>
      <c r="Q31">
        <v>8.6</v>
      </c>
      <c r="R31">
        <v>9.7</v>
      </c>
      <c r="S31">
        <v>3.2</v>
      </c>
      <c r="T31">
        <v>2.7</v>
      </c>
      <c r="U31">
        <v>1.4</v>
      </c>
      <c r="V31">
        <v>6.6</v>
      </c>
      <c r="W31">
        <v>2.7</v>
      </c>
      <c r="X31">
        <v>12.1</v>
      </c>
      <c r="Y31">
        <v>8.3</v>
      </c>
      <c r="Z31">
        <v>11</v>
      </c>
      <c r="AA31">
        <v>8.6</v>
      </c>
      <c r="AB31">
        <v>8.4</v>
      </c>
      <c r="AC31">
        <v>9</v>
      </c>
    </row>
    <row r="32" spans="1:29" ht="12.75">
      <c r="A32" s="4" t="s">
        <v>12</v>
      </c>
      <c r="B32" s="4" t="s">
        <v>3</v>
      </c>
      <c r="C32" s="6" t="s">
        <v>25</v>
      </c>
      <c r="D32" s="7" t="s">
        <v>26</v>
      </c>
      <c r="E32" s="4" t="s">
        <v>8</v>
      </c>
      <c r="F32" s="4"/>
      <c r="G32" s="4"/>
      <c r="H32" s="4"/>
      <c r="I32">
        <v>1.7</v>
      </c>
      <c r="J32">
        <v>0.1</v>
      </c>
      <c r="K32">
        <v>6.2</v>
      </c>
      <c r="L32">
        <v>9.8</v>
      </c>
      <c r="M32">
        <v>11.9</v>
      </c>
      <c r="N32">
        <v>10.1</v>
      </c>
      <c r="O32">
        <v>11.8</v>
      </c>
      <c r="P32">
        <v>13.9</v>
      </c>
      <c r="Q32">
        <v>15</v>
      </c>
      <c r="R32">
        <v>13.3</v>
      </c>
      <c r="S32">
        <v>5.8</v>
      </c>
      <c r="T32">
        <v>-2.1</v>
      </c>
      <c r="U32">
        <v>3.8</v>
      </c>
      <c r="V32">
        <v>6.2</v>
      </c>
      <c r="W32">
        <v>5.5</v>
      </c>
      <c r="X32">
        <v>8.5</v>
      </c>
      <c r="Y32">
        <v>2.8</v>
      </c>
      <c r="Z32">
        <v>10</v>
      </c>
      <c r="AA32">
        <v>12.4</v>
      </c>
      <c r="AB32">
        <v>10.9</v>
      </c>
      <c r="AC32">
        <v>14.9</v>
      </c>
    </row>
    <row r="33" spans="1:29" ht="12.75">
      <c r="A33" s="4" t="s">
        <v>12</v>
      </c>
      <c r="B33" s="4" t="s">
        <v>3</v>
      </c>
      <c r="C33" s="6" t="s">
        <v>390</v>
      </c>
      <c r="D33" s="7" t="s">
        <v>27</v>
      </c>
      <c r="E33" s="4" t="s">
        <v>8</v>
      </c>
      <c r="F33" s="4"/>
      <c r="G33" s="4"/>
      <c r="H33" s="4"/>
      <c r="I33">
        <v>1.7</v>
      </c>
      <c r="J33">
        <v>6.6</v>
      </c>
      <c r="K33">
        <v>11.1</v>
      </c>
      <c r="L33">
        <v>4.9</v>
      </c>
      <c r="M33">
        <v>4.9</v>
      </c>
      <c r="N33">
        <v>4.9</v>
      </c>
      <c r="O33">
        <v>6.5</v>
      </c>
      <c r="P33">
        <v>2.4</v>
      </c>
      <c r="Q33">
        <v>2.9</v>
      </c>
      <c r="R33">
        <v>0.3</v>
      </c>
      <c r="S33">
        <v>1.1</v>
      </c>
      <c r="T33">
        <v>1.8</v>
      </c>
      <c r="U33">
        <v>0.7</v>
      </c>
      <c r="V33">
        <v>2.6</v>
      </c>
      <c r="W33">
        <v>6.8</v>
      </c>
      <c r="X33">
        <v>1.8</v>
      </c>
      <c r="Y33">
        <v>4.4</v>
      </c>
      <c r="Z33">
        <v>9.9</v>
      </c>
      <c r="AA33">
        <v>10.9</v>
      </c>
      <c r="AB33">
        <v>8.7</v>
      </c>
      <c r="AC33">
        <v>9.7</v>
      </c>
    </row>
    <row r="34" spans="1:29" ht="12.75">
      <c r="A34" s="4" t="s">
        <v>12</v>
      </c>
      <c r="B34" s="4" t="s">
        <v>3</v>
      </c>
      <c r="C34" s="6" t="s">
        <v>444</v>
      </c>
      <c r="D34" s="7" t="s">
        <v>445</v>
      </c>
      <c r="E34" s="4" t="s">
        <v>8</v>
      </c>
      <c r="F34" s="4"/>
      <c r="G34" s="4"/>
      <c r="H34" s="4"/>
      <c r="I34">
        <v>1.7</v>
      </c>
      <c r="J34">
        <v>4.1</v>
      </c>
      <c r="K34">
        <v>5.5</v>
      </c>
      <c r="L34">
        <v>10.4</v>
      </c>
      <c r="M34">
        <v>9.3</v>
      </c>
      <c r="N34">
        <v>3.6</v>
      </c>
      <c r="O34">
        <v>8.1</v>
      </c>
      <c r="P34">
        <v>4</v>
      </c>
      <c r="Q34">
        <v>9.7</v>
      </c>
      <c r="R34">
        <v>-1.2</v>
      </c>
      <c r="S34">
        <v>-0.7</v>
      </c>
      <c r="T34">
        <v>-0.9</v>
      </c>
      <c r="U34">
        <v>5.2</v>
      </c>
      <c r="V34">
        <v>7.3</v>
      </c>
      <c r="W34">
        <v>5.6</v>
      </c>
      <c r="X34">
        <v>6.2</v>
      </c>
      <c r="Y34">
        <v>11.7</v>
      </c>
      <c r="Z34">
        <v>7.6</v>
      </c>
      <c r="AA34">
        <v>9.3</v>
      </c>
      <c r="AB34">
        <v>11.8</v>
      </c>
      <c r="AC34">
        <v>15.2</v>
      </c>
    </row>
    <row r="35" spans="1:29" ht="12.75">
      <c r="A35" s="4" t="s">
        <v>12</v>
      </c>
      <c r="B35" s="4" t="s">
        <v>3</v>
      </c>
      <c r="C35" s="6" t="s">
        <v>448</v>
      </c>
      <c r="D35" s="7" t="s">
        <v>449</v>
      </c>
      <c r="E35" s="4" t="s">
        <v>8</v>
      </c>
      <c r="F35" s="4"/>
      <c r="G35" s="4"/>
      <c r="H35" s="4"/>
      <c r="I35">
        <v>1.7</v>
      </c>
      <c r="J35">
        <v>4.8</v>
      </c>
      <c r="K35">
        <v>7.6</v>
      </c>
      <c r="L35">
        <v>5.8</v>
      </c>
      <c r="M35">
        <v>7.2</v>
      </c>
      <c r="N35">
        <v>3.9</v>
      </c>
      <c r="O35">
        <v>4</v>
      </c>
      <c r="P35">
        <v>7.4</v>
      </c>
      <c r="Q35">
        <v>8.3</v>
      </c>
      <c r="R35">
        <v>4.8</v>
      </c>
      <c r="S35">
        <v>1.2</v>
      </c>
      <c r="T35">
        <v>1.1</v>
      </c>
      <c r="U35">
        <v>2.8</v>
      </c>
      <c r="V35">
        <v>0.5</v>
      </c>
      <c r="W35">
        <v>3</v>
      </c>
      <c r="X35">
        <v>2.7</v>
      </c>
      <c r="Y35">
        <v>8.1</v>
      </c>
      <c r="Z35">
        <v>6.9</v>
      </c>
      <c r="AA35">
        <v>9.2</v>
      </c>
      <c r="AB35">
        <v>9.3</v>
      </c>
      <c r="AC35">
        <v>11.2</v>
      </c>
    </row>
    <row r="36" spans="1:29" ht="12.75">
      <c r="A36" s="4" t="s">
        <v>12</v>
      </c>
      <c r="B36" s="4" t="s">
        <v>3</v>
      </c>
      <c r="C36" s="6" t="s">
        <v>28</v>
      </c>
      <c r="D36" s="7" t="s">
        <v>29</v>
      </c>
      <c r="E36" s="4" t="s">
        <v>8</v>
      </c>
      <c r="F36" s="4"/>
      <c r="G36" s="4"/>
      <c r="H36" s="4"/>
      <c r="I36">
        <v>1.7</v>
      </c>
      <c r="J36">
        <v>7</v>
      </c>
      <c r="K36">
        <v>12.1</v>
      </c>
      <c r="L36">
        <v>8.8</v>
      </c>
      <c r="M36">
        <v>6.6</v>
      </c>
      <c r="N36">
        <v>6.2</v>
      </c>
      <c r="O36">
        <v>5.3</v>
      </c>
      <c r="P36">
        <v>8.1</v>
      </c>
      <c r="Q36">
        <v>9.6</v>
      </c>
      <c r="R36">
        <v>3.9</v>
      </c>
      <c r="S36">
        <v>-0.4</v>
      </c>
      <c r="V36">
        <v>0.6</v>
      </c>
      <c r="W36">
        <v>0.4</v>
      </c>
      <c r="X36">
        <v>-0.4</v>
      </c>
      <c r="Y36">
        <v>4.8</v>
      </c>
      <c r="Z36">
        <v>6.3</v>
      </c>
      <c r="AA36">
        <v>7.2</v>
      </c>
      <c r="AB36">
        <v>7.2</v>
      </c>
      <c r="AC36">
        <v>9.6</v>
      </c>
    </row>
    <row r="37" spans="1:29" ht="12.75">
      <c r="A37" s="4" t="s">
        <v>12</v>
      </c>
      <c r="B37" s="4" t="s">
        <v>3</v>
      </c>
      <c r="C37" s="5" t="s">
        <v>450</v>
      </c>
      <c r="D37" s="4" t="s">
        <v>451</v>
      </c>
      <c r="E37" s="4" t="s">
        <v>8</v>
      </c>
      <c r="F37" s="4"/>
      <c r="G37" s="4"/>
      <c r="H37" s="4"/>
      <c r="I37">
        <v>1.7</v>
      </c>
      <c r="J37">
        <v>6.3</v>
      </c>
      <c r="K37">
        <v>9.9</v>
      </c>
      <c r="L37">
        <v>4.6</v>
      </c>
      <c r="M37">
        <v>10.3</v>
      </c>
      <c r="N37">
        <v>7.8</v>
      </c>
      <c r="O37">
        <v>7.8</v>
      </c>
      <c r="P37">
        <v>7.9</v>
      </c>
      <c r="Q37">
        <v>5.9</v>
      </c>
      <c r="R37">
        <v>4.4</v>
      </c>
      <c r="S37">
        <v>4.2</v>
      </c>
      <c r="T37">
        <v>7.8</v>
      </c>
      <c r="U37">
        <v>6.1</v>
      </c>
      <c r="V37">
        <v>9.9</v>
      </c>
      <c r="W37">
        <v>6.6</v>
      </c>
      <c r="X37">
        <v>5.7</v>
      </c>
      <c r="Y37">
        <v>11.2</v>
      </c>
      <c r="Z37">
        <v>4.7</v>
      </c>
      <c r="AA37">
        <v>6.6</v>
      </c>
      <c r="AB37">
        <v>7.9</v>
      </c>
      <c r="AC37">
        <v>4.9</v>
      </c>
    </row>
    <row r="38" spans="1:29" ht="12.75">
      <c r="A38" s="4" t="s">
        <v>12</v>
      </c>
      <c r="B38" s="4" t="s">
        <v>3</v>
      </c>
      <c r="C38" s="6" t="s">
        <v>44</v>
      </c>
      <c r="D38" s="7" t="s">
        <v>45</v>
      </c>
      <c r="E38" s="4" t="s">
        <v>8</v>
      </c>
      <c r="F38" s="4"/>
      <c r="G38" s="4"/>
      <c r="H38" s="4"/>
      <c r="I38">
        <v>1.7</v>
      </c>
      <c r="S38">
        <v>1.4</v>
      </c>
      <c r="T38">
        <v>4</v>
      </c>
      <c r="U38">
        <v>0.3</v>
      </c>
      <c r="V38">
        <v>5.7</v>
      </c>
      <c r="W38">
        <v>0.4</v>
      </c>
      <c r="X38">
        <v>13</v>
      </c>
      <c r="Y38">
        <v>3.3</v>
      </c>
      <c r="Z38">
        <v>17.7</v>
      </c>
      <c r="AA38">
        <v>9.9</v>
      </c>
      <c r="AB38">
        <v>6.7</v>
      </c>
      <c r="AC38">
        <v>7.9</v>
      </c>
    </row>
    <row r="39" spans="1:29" ht="12.75">
      <c r="A39" s="4" t="s">
        <v>46</v>
      </c>
      <c r="B39" s="4" t="s">
        <v>2</v>
      </c>
      <c r="C39" s="5" t="s">
        <v>47</v>
      </c>
      <c r="D39" s="4"/>
      <c r="E39" s="4" t="s">
        <v>8</v>
      </c>
      <c r="F39" s="4"/>
      <c r="G39" s="4"/>
      <c r="H39" s="4" t="s">
        <v>48</v>
      </c>
      <c r="I39">
        <v>1.7</v>
      </c>
      <c r="K39">
        <v>3.2</v>
      </c>
      <c r="L39">
        <v>0.3</v>
      </c>
      <c r="M39">
        <v>2.9</v>
      </c>
      <c r="N39">
        <v>7</v>
      </c>
      <c r="O39">
        <v>0.4</v>
      </c>
      <c r="P39">
        <v>7.1</v>
      </c>
      <c r="Q39">
        <v>3.3</v>
      </c>
      <c r="R39">
        <v>6.2</v>
      </c>
      <c r="S39">
        <v>10.3</v>
      </c>
      <c r="T39">
        <v>7.3</v>
      </c>
      <c r="U39">
        <v>7.7</v>
      </c>
      <c r="V39">
        <v>7.4</v>
      </c>
      <c r="W39">
        <v>8.6</v>
      </c>
      <c r="X39">
        <v>8.9</v>
      </c>
      <c r="Y39">
        <v>11.9</v>
      </c>
      <c r="Z39">
        <v>10.4</v>
      </c>
      <c r="AA39">
        <v>8.8</v>
      </c>
      <c r="AB39">
        <v>12.7</v>
      </c>
      <c r="AC39">
        <v>20.2</v>
      </c>
    </row>
    <row r="40" spans="1:29" ht="12.75">
      <c r="A40" s="4" t="s">
        <v>46</v>
      </c>
      <c r="B40" s="4" t="s">
        <v>2</v>
      </c>
      <c r="C40" s="5" t="s">
        <v>47</v>
      </c>
      <c r="D40" s="4"/>
      <c r="E40" s="4" t="s">
        <v>49</v>
      </c>
      <c r="F40" s="4"/>
      <c r="G40" s="4"/>
      <c r="H40" s="4" t="s">
        <v>48</v>
      </c>
      <c r="I40">
        <v>1.7</v>
      </c>
      <c r="J40">
        <v>1.5</v>
      </c>
      <c r="K40">
        <v>-1</v>
      </c>
      <c r="L40">
        <v>2.2</v>
      </c>
      <c r="M40">
        <v>7.2</v>
      </c>
      <c r="N40">
        <v>6.1</v>
      </c>
      <c r="O40">
        <v>6.2</v>
      </c>
      <c r="P40">
        <v>7.5</v>
      </c>
      <c r="Q40">
        <v>7.9</v>
      </c>
      <c r="R40">
        <v>7.8</v>
      </c>
      <c r="S40">
        <v>8.6</v>
      </c>
      <c r="T40">
        <v>10</v>
      </c>
      <c r="U40">
        <v>10.2</v>
      </c>
      <c r="V40">
        <v>12.7</v>
      </c>
      <c r="W40">
        <v>12.1</v>
      </c>
      <c r="X40">
        <v>9.7</v>
      </c>
      <c r="Y40">
        <v>12.1</v>
      </c>
      <c r="Z40">
        <v>11.2</v>
      </c>
      <c r="AA40">
        <v>10.6</v>
      </c>
      <c r="AB40">
        <v>11.6</v>
      </c>
      <c r="AC40">
        <v>9.8</v>
      </c>
    </row>
    <row r="41" spans="1:29" ht="12.75">
      <c r="A41" s="4" t="s">
        <v>46</v>
      </c>
      <c r="B41" s="4" t="s">
        <v>2</v>
      </c>
      <c r="C41" s="5" t="s">
        <v>50</v>
      </c>
      <c r="D41" s="4"/>
      <c r="E41" s="4" t="s">
        <v>8</v>
      </c>
      <c r="F41" s="4"/>
      <c r="G41" s="4"/>
      <c r="H41" s="4" t="s">
        <v>51</v>
      </c>
      <c r="I41">
        <v>1.7</v>
      </c>
      <c r="K41">
        <v>3.2</v>
      </c>
      <c r="L41">
        <v>-1.3</v>
      </c>
      <c r="M41">
        <v>2.1</v>
      </c>
      <c r="N41">
        <v>4.2</v>
      </c>
      <c r="O41">
        <v>7.5</v>
      </c>
      <c r="P41">
        <v>7.5</v>
      </c>
      <c r="Q41">
        <v>2.9</v>
      </c>
      <c r="R41">
        <v>2.1</v>
      </c>
      <c r="S41">
        <v>10.9</v>
      </c>
      <c r="T41">
        <v>5.4</v>
      </c>
      <c r="U41">
        <v>9.9</v>
      </c>
      <c r="V41">
        <v>9.8</v>
      </c>
      <c r="W41">
        <v>7</v>
      </c>
      <c r="X41">
        <v>11.4</v>
      </c>
      <c r="Y41">
        <v>8.8</v>
      </c>
      <c r="Z41">
        <v>10.9</v>
      </c>
      <c r="AA41">
        <v>9.5</v>
      </c>
      <c r="AB41">
        <v>12.8</v>
      </c>
      <c r="AC41">
        <v>19.1</v>
      </c>
    </row>
    <row r="42" spans="1:29" ht="12.75">
      <c r="A42" s="4" t="s">
        <v>46</v>
      </c>
      <c r="B42" s="4" t="s">
        <v>2</v>
      </c>
      <c r="C42" s="5" t="s">
        <v>50</v>
      </c>
      <c r="D42" s="4"/>
      <c r="E42" s="4" t="s">
        <v>49</v>
      </c>
      <c r="F42" s="4"/>
      <c r="G42" s="4"/>
      <c r="H42" s="4" t="s">
        <v>51</v>
      </c>
      <c r="I42">
        <v>1.7</v>
      </c>
      <c r="J42">
        <v>2</v>
      </c>
      <c r="K42">
        <v>-1.8</v>
      </c>
      <c r="L42">
        <v>8</v>
      </c>
      <c r="M42">
        <v>8.1</v>
      </c>
      <c r="N42">
        <v>4.6</v>
      </c>
      <c r="O42">
        <v>10.9</v>
      </c>
      <c r="P42">
        <v>4.8</v>
      </c>
      <c r="Q42">
        <v>3.2</v>
      </c>
      <c r="R42">
        <v>5.2</v>
      </c>
      <c r="S42">
        <v>10</v>
      </c>
      <c r="T42">
        <v>8.2</v>
      </c>
      <c r="U42">
        <v>15</v>
      </c>
      <c r="V42">
        <v>8.7</v>
      </c>
      <c r="W42">
        <v>11.7</v>
      </c>
      <c r="X42">
        <v>13.5</v>
      </c>
      <c r="Y42">
        <v>9.1</v>
      </c>
      <c r="Z42">
        <v>11.6</v>
      </c>
      <c r="AA42">
        <v>10</v>
      </c>
      <c r="AB42">
        <v>11.9</v>
      </c>
      <c r="AC42">
        <v>9.9</v>
      </c>
    </row>
    <row r="43" spans="1:29" ht="12.75">
      <c r="A43" s="4" t="s">
        <v>46</v>
      </c>
      <c r="B43" s="4" t="s">
        <v>2</v>
      </c>
      <c r="C43" s="5" t="s">
        <v>56</v>
      </c>
      <c r="D43" s="4"/>
      <c r="E43" s="4" t="s">
        <v>49</v>
      </c>
      <c r="F43" s="4"/>
      <c r="G43" s="4"/>
      <c r="H43" s="4" t="s">
        <v>57</v>
      </c>
      <c r="I43">
        <v>1.7</v>
      </c>
      <c r="J43">
        <v>12.3</v>
      </c>
      <c r="K43">
        <v>7</v>
      </c>
      <c r="L43">
        <v>8</v>
      </c>
      <c r="M43">
        <v>10.7</v>
      </c>
      <c r="N43">
        <v>11.4</v>
      </c>
      <c r="O43">
        <v>6.7</v>
      </c>
      <c r="P43">
        <v>12.4</v>
      </c>
      <c r="Q43">
        <v>4.8</v>
      </c>
      <c r="R43">
        <v>1.6</v>
      </c>
      <c r="S43">
        <v>5.6</v>
      </c>
      <c r="T43">
        <v>3.8</v>
      </c>
      <c r="U43">
        <v>8.7</v>
      </c>
      <c r="V43">
        <v>12.1</v>
      </c>
      <c r="W43">
        <v>8.9</v>
      </c>
      <c r="X43">
        <v>12.2</v>
      </c>
      <c r="Y43">
        <v>8.3</v>
      </c>
      <c r="Z43">
        <v>8.1</v>
      </c>
      <c r="AA43">
        <v>7.1</v>
      </c>
      <c r="AB43">
        <v>10</v>
      </c>
      <c r="AC43">
        <v>6.2</v>
      </c>
    </row>
    <row r="44" spans="1:29" ht="12.75">
      <c r="A44" s="4" t="s">
        <v>46</v>
      </c>
      <c r="B44" s="4" t="s">
        <v>2</v>
      </c>
      <c r="C44" s="5" t="s">
        <v>58</v>
      </c>
      <c r="D44" s="4"/>
      <c r="E44" s="4" t="s">
        <v>49</v>
      </c>
      <c r="F44" s="4"/>
      <c r="G44" s="4"/>
      <c r="H44" s="4" t="s">
        <v>59</v>
      </c>
      <c r="I44">
        <v>1.7</v>
      </c>
      <c r="J44">
        <v>15.8</v>
      </c>
      <c r="K44">
        <v>9.8</v>
      </c>
      <c r="L44">
        <v>9.2</v>
      </c>
      <c r="M44">
        <v>6.1</v>
      </c>
      <c r="N44">
        <v>9.8</v>
      </c>
      <c r="O44">
        <v>13.3</v>
      </c>
      <c r="P44">
        <v>5.8</v>
      </c>
      <c r="Q44">
        <v>4</v>
      </c>
      <c r="R44">
        <v>8.1</v>
      </c>
      <c r="S44">
        <v>-2.1</v>
      </c>
      <c r="T44">
        <v>12.2</v>
      </c>
      <c r="U44">
        <v>10.2</v>
      </c>
      <c r="V44">
        <v>6.4</v>
      </c>
      <c r="W44">
        <v>9.2</v>
      </c>
      <c r="X44">
        <v>11</v>
      </c>
      <c r="Y44">
        <v>7</v>
      </c>
      <c r="Z44">
        <v>7.9</v>
      </c>
      <c r="AA44">
        <v>10.5</v>
      </c>
      <c r="AB44">
        <v>4.7</v>
      </c>
      <c r="AC44">
        <v>6.8</v>
      </c>
    </row>
    <row r="45" spans="1:29" ht="12.75">
      <c r="A45" s="4" t="s">
        <v>46</v>
      </c>
      <c r="B45" s="4" t="s">
        <v>2</v>
      </c>
      <c r="C45" s="5" t="s">
        <v>60</v>
      </c>
      <c r="D45" s="4"/>
      <c r="E45" s="4" t="s">
        <v>8</v>
      </c>
      <c r="F45" s="4"/>
      <c r="G45" s="4"/>
      <c r="H45" s="4" t="s">
        <v>61</v>
      </c>
      <c r="I45">
        <v>1.7</v>
      </c>
      <c r="O45">
        <v>6</v>
      </c>
      <c r="P45">
        <v>10</v>
      </c>
      <c r="Q45">
        <v>8.3</v>
      </c>
      <c r="R45">
        <v>9.8</v>
      </c>
      <c r="S45">
        <v>8.2</v>
      </c>
      <c r="T45">
        <v>9.4</v>
      </c>
      <c r="U45">
        <v>9.8</v>
      </c>
      <c r="V45">
        <v>5.6</v>
      </c>
      <c r="W45">
        <v>9.2</v>
      </c>
      <c r="X45">
        <v>9.4</v>
      </c>
      <c r="Y45">
        <v>9.4</v>
      </c>
      <c r="Z45">
        <v>8.2</v>
      </c>
      <c r="AA45">
        <v>6.9</v>
      </c>
      <c r="AB45">
        <v>12.9</v>
      </c>
      <c r="AC45">
        <v>5.3</v>
      </c>
    </row>
    <row r="46" spans="1:29" ht="12.75">
      <c r="A46" s="4" t="s">
        <v>46</v>
      </c>
      <c r="B46" s="4" t="s">
        <v>2</v>
      </c>
      <c r="C46" s="5" t="s">
        <v>60</v>
      </c>
      <c r="D46" s="4"/>
      <c r="E46" s="4" t="s">
        <v>49</v>
      </c>
      <c r="F46" s="4"/>
      <c r="G46" s="4"/>
      <c r="H46" s="4" t="s">
        <v>61</v>
      </c>
      <c r="I46">
        <v>1.7</v>
      </c>
      <c r="J46">
        <v>2.2</v>
      </c>
      <c r="K46">
        <v>8.2</v>
      </c>
      <c r="L46">
        <v>7.7</v>
      </c>
      <c r="M46">
        <v>3.9</v>
      </c>
      <c r="N46">
        <v>7</v>
      </c>
      <c r="O46">
        <v>9.6</v>
      </c>
      <c r="P46">
        <v>12.8</v>
      </c>
      <c r="Q46">
        <v>10.8</v>
      </c>
      <c r="R46">
        <v>13.5</v>
      </c>
      <c r="S46">
        <v>4.9</v>
      </c>
      <c r="T46">
        <v>3.5</v>
      </c>
      <c r="U46">
        <v>7</v>
      </c>
      <c r="V46">
        <v>5.5</v>
      </c>
      <c r="W46">
        <v>7.2</v>
      </c>
      <c r="X46">
        <v>11.1</v>
      </c>
      <c r="Y46">
        <v>12.6</v>
      </c>
      <c r="Z46">
        <v>11.9</v>
      </c>
      <c r="AA46">
        <v>7.6</v>
      </c>
      <c r="AB46">
        <v>9</v>
      </c>
      <c r="AC46">
        <v>7.8</v>
      </c>
    </row>
    <row r="47" spans="1:29" ht="12.75">
      <c r="A47" s="4" t="s">
        <v>46</v>
      </c>
      <c r="B47" s="4" t="s">
        <v>2</v>
      </c>
      <c r="C47" s="5" t="s">
        <v>62</v>
      </c>
      <c r="D47" s="4"/>
      <c r="E47" s="4" t="s">
        <v>8</v>
      </c>
      <c r="F47" s="4"/>
      <c r="G47" s="4"/>
      <c r="H47" s="4" t="s">
        <v>63</v>
      </c>
      <c r="I47">
        <v>1.7</v>
      </c>
      <c r="O47">
        <v>6.5</v>
      </c>
      <c r="P47">
        <v>10.8</v>
      </c>
      <c r="Q47">
        <v>10.4</v>
      </c>
      <c r="R47">
        <v>11.1</v>
      </c>
      <c r="S47">
        <v>5.6</v>
      </c>
      <c r="T47">
        <v>5.3</v>
      </c>
      <c r="U47">
        <v>8.6</v>
      </c>
      <c r="V47">
        <v>9.2</v>
      </c>
      <c r="W47">
        <v>9.4</v>
      </c>
      <c r="X47">
        <v>9.2</v>
      </c>
      <c r="Y47">
        <v>7.3</v>
      </c>
      <c r="Z47">
        <v>7.9</v>
      </c>
      <c r="AA47">
        <v>8.4</v>
      </c>
      <c r="AB47">
        <v>11.7</v>
      </c>
      <c r="AC47">
        <v>5.5</v>
      </c>
    </row>
    <row r="48" spans="1:29" ht="12.75">
      <c r="A48" s="4" t="s">
        <v>46</v>
      </c>
      <c r="B48" s="4" t="s">
        <v>2</v>
      </c>
      <c r="C48" s="5" t="s">
        <v>62</v>
      </c>
      <c r="D48" s="4"/>
      <c r="E48" s="4" t="s">
        <v>49</v>
      </c>
      <c r="F48" s="4"/>
      <c r="G48" s="4"/>
      <c r="H48" s="4" t="s">
        <v>63</v>
      </c>
      <c r="I48">
        <v>1.7</v>
      </c>
      <c r="J48">
        <v>4.9</v>
      </c>
      <c r="K48">
        <v>6.9</v>
      </c>
      <c r="L48">
        <v>9.4</v>
      </c>
      <c r="M48">
        <v>5.9</v>
      </c>
      <c r="N48">
        <v>5.4</v>
      </c>
      <c r="O48">
        <v>8.1</v>
      </c>
      <c r="P48">
        <v>14.3</v>
      </c>
      <c r="Q48">
        <v>7.5</v>
      </c>
      <c r="R48">
        <v>10.2</v>
      </c>
      <c r="S48">
        <v>2.8</v>
      </c>
      <c r="T48">
        <v>6.4</v>
      </c>
      <c r="U48">
        <v>6.4</v>
      </c>
      <c r="V48">
        <v>6.6</v>
      </c>
      <c r="W48">
        <v>10.8</v>
      </c>
      <c r="X48">
        <v>5.8</v>
      </c>
      <c r="Y48">
        <v>11.9</v>
      </c>
      <c r="Z48">
        <v>10.4</v>
      </c>
      <c r="AA48">
        <v>8.1</v>
      </c>
      <c r="AB48">
        <v>10.8</v>
      </c>
      <c r="AC48">
        <v>7.7</v>
      </c>
    </row>
    <row r="49" spans="1:29" ht="12.75">
      <c r="A49" s="4" t="s">
        <v>46</v>
      </c>
      <c r="B49" s="4" t="s">
        <v>2</v>
      </c>
      <c r="C49" s="5" t="s">
        <v>64</v>
      </c>
      <c r="D49" s="4"/>
      <c r="E49" s="4" t="s">
        <v>8</v>
      </c>
      <c r="F49" s="4"/>
      <c r="G49" s="4"/>
      <c r="H49" s="4" t="s">
        <v>65</v>
      </c>
      <c r="I49">
        <v>1.7</v>
      </c>
      <c r="K49">
        <v>8.7</v>
      </c>
      <c r="L49">
        <v>2.5</v>
      </c>
      <c r="M49">
        <v>4</v>
      </c>
      <c r="N49">
        <v>4.5</v>
      </c>
      <c r="O49">
        <v>4.2</v>
      </c>
      <c r="P49">
        <v>6.2</v>
      </c>
      <c r="Q49">
        <v>2.8</v>
      </c>
      <c r="R49">
        <v>3.9</v>
      </c>
      <c r="S49">
        <v>12.4</v>
      </c>
      <c r="T49">
        <v>5.8</v>
      </c>
      <c r="U49">
        <v>7.2</v>
      </c>
      <c r="V49">
        <v>10.1</v>
      </c>
      <c r="W49">
        <v>8.2</v>
      </c>
      <c r="X49">
        <v>15.4</v>
      </c>
      <c r="Y49">
        <v>7</v>
      </c>
      <c r="Z49">
        <v>10.4</v>
      </c>
      <c r="AA49">
        <v>8.7</v>
      </c>
      <c r="AB49">
        <v>12.8</v>
      </c>
      <c r="AC49">
        <v>14.4</v>
      </c>
    </row>
    <row r="50" spans="1:29" ht="12.75">
      <c r="A50" s="4" t="s">
        <v>46</v>
      </c>
      <c r="B50" s="4" t="s">
        <v>2</v>
      </c>
      <c r="C50" s="5" t="s">
        <v>64</v>
      </c>
      <c r="D50" s="4"/>
      <c r="E50" s="4" t="s">
        <v>49</v>
      </c>
      <c r="F50" s="4"/>
      <c r="G50" s="4"/>
      <c r="H50" s="4" t="s">
        <v>65</v>
      </c>
      <c r="I50">
        <v>1.7</v>
      </c>
      <c r="J50">
        <v>6.9</v>
      </c>
      <c r="K50">
        <v>3.8</v>
      </c>
      <c r="L50">
        <v>4.6</v>
      </c>
      <c r="M50">
        <v>7.3</v>
      </c>
      <c r="N50">
        <v>7.9</v>
      </c>
      <c r="O50">
        <v>5.1</v>
      </c>
      <c r="P50">
        <v>5.4</v>
      </c>
      <c r="Q50">
        <v>12</v>
      </c>
      <c r="R50">
        <v>8.7</v>
      </c>
      <c r="S50">
        <v>12.8</v>
      </c>
      <c r="T50">
        <v>6.1</v>
      </c>
      <c r="U50">
        <v>8.3</v>
      </c>
      <c r="V50">
        <v>8.3</v>
      </c>
      <c r="W50">
        <v>10.7</v>
      </c>
      <c r="X50">
        <v>10</v>
      </c>
      <c r="Y50">
        <v>10.3</v>
      </c>
      <c r="Z50">
        <v>7</v>
      </c>
      <c r="AA50">
        <v>8.6</v>
      </c>
      <c r="AB50">
        <v>11</v>
      </c>
      <c r="AC50">
        <v>8.2</v>
      </c>
    </row>
    <row r="51" spans="1:29" ht="12.75">
      <c r="A51" s="4" t="s">
        <v>46</v>
      </c>
      <c r="B51" s="4" t="s">
        <v>2</v>
      </c>
      <c r="C51" s="5" t="s">
        <v>66</v>
      </c>
      <c r="D51" s="4"/>
      <c r="E51" s="4" t="s">
        <v>8</v>
      </c>
      <c r="F51" s="4"/>
      <c r="G51" s="4"/>
      <c r="H51" s="4" t="s">
        <v>67</v>
      </c>
      <c r="I51">
        <v>1.7</v>
      </c>
      <c r="K51">
        <v>8</v>
      </c>
      <c r="L51">
        <v>4.6</v>
      </c>
      <c r="M51">
        <v>1.6</v>
      </c>
      <c r="N51">
        <v>1</v>
      </c>
      <c r="O51">
        <v>6.7</v>
      </c>
      <c r="P51">
        <v>3.3</v>
      </c>
      <c r="Q51">
        <v>4.5</v>
      </c>
      <c r="R51">
        <v>9.4</v>
      </c>
      <c r="S51">
        <v>7.4</v>
      </c>
      <c r="T51">
        <v>7.6</v>
      </c>
      <c r="U51">
        <v>9.2</v>
      </c>
      <c r="V51">
        <v>8.3</v>
      </c>
      <c r="W51">
        <v>11.2</v>
      </c>
      <c r="X51">
        <v>11.3</v>
      </c>
      <c r="Y51">
        <v>8.1</v>
      </c>
      <c r="Z51">
        <v>7.7</v>
      </c>
      <c r="AA51">
        <v>10.9</v>
      </c>
      <c r="AB51">
        <v>12.1</v>
      </c>
      <c r="AC51">
        <v>13.7</v>
      </c>
    </row>
    <row r="52" spans="1:29" ht="12.75">
      <c r="A52" s="4" t="s">
        <v>46</v>
      </c>
      <c r="B52" s="4" t="s">
        <v>2</v>
      </c>
      <c r="C52" s="5" t="s">
        <v>66</v>
      </c>
      <c r="D52" s="4"/>
      <c r="E52" s="4" t="s">
        <v>49</v>
      </c>
      <c r="F52" s="4"/>
      <c r="G52" s="4"/>
      <c r="H52" s="4" t="s">
        <v>67</v>
      </c>
      <c r="I52">
        <v>1.7</v>
      </c>
      <c r="J52">
        <v>6.6</v>
      </c>
      <c r="K52">
        <v>2.5</v>
      </c>
      <c r="L52">
        <v>8</v>
      </c>
      <c r="M52">
        <v>9.3</v>
      </c>
      <c r="N52">
        <v>7.9</v>
      </c>
      <c r="O52">
        <v>6.4</v>
      </c>
      <c r="P52">
        <v>3.3</v>
      </c>
      <c r="Q52">
        <v>14.5</v>
      </c>
      <c r="R52">
        <v>11.2</v>
      </c>
      <c r="S52">
        <v>9.3</v>
      </c>
      <c r="T52">
        <v>6.3</v>
      </c>
      <c r="U52">
        <v>7.6</v>
      </c>
      <c r="V52">
        <v>6.5</v>
      </c>
      <c r="W52">
        <v>8.4</v>
      </c>
      <c r="X52">
        <v>8.4</v>
      </c>
      <c r="Y52">
        <v>9.9</v>
      </c>
      <c r="Z52">
        <v>9.2</v>
      </c>
      <c r="AA52">
        <v>7.1</v>
      </c>
      <c r="AB52">
        <v>12.4</v>
      </c>
      <c r="AC52">
        <v>8.4</v>
      </c>
    </row>
    <row r="53" spans="1:29" ht="12.75">
      <c r="A53" s="4" t="s">
        <v>46</v>
      </c>
      <c r="B53" s="4" t="s">
        <v>2</v>
      </c>
      <c r="C53" s="5" t="s">
        <v>68</v>
      </c>
      <c r="D53" s="4"/>
      <c r="E53" s="4" t="s">
        <v>49</v>
      </c>
      <c r="F53" s="4"/>
      <c r="G53" s="4"/>
      <c r="H53" s="4" t="s">
        <v>69</v>
      </c>
      <c r="I53">
        <v>1.7</v>
      </c>
      <c r="J53">
        <v>6.5</v>
      </c>
      <c r="K53">
        <v>10.3</v>
      </c>
      <c r="L53">
        <v>6.6</v>
      </c>
      <c r="M53">
        <v>7.2</v>
      </c>
      <c r="N53">
        <v>6.7</v>
      </c>
      <c r="O53">
        <v>7</v>
      </c>
      <c r="P53">
        <v>9.1</v>
      </c>
      <c r="Q53">
        <v>12.7</v>
      </c>
      <c r="R53">
        <v>9.1</v>
      </c>
      <c r="S53">
        <v>9.8</v>
      </c>
      <c r="T53">
        <v>10.2</v>
      </c>
      <c r="U53">
        <v>9.5</v>
      </c>
      <c r="V53">
        <v>7.3</v>
      </c>
      <c r="W53">
        <v>6.9</v>
      </c>
      <c r="X53">
        <v>5.1</v>
      </c>
      <c r="Y53">
        <v>5.4</v>
      </c>
      <c r="Z53">
        <v>8.6</v>
      </c>
      <c r="AA53">
        <v>10.4</v>
      </c>
      <c r="AB53">
        <v>10</v>
      </c>
      <c r="AC53">
        <v>4.2</v>
      </c>
    </row>
    <row r="54" spans="1:29" ht="12.75">
      <c r="A54" s="4" t="s">
        <v>46</v>
      </c>
      <c r="B54" s="4" t="s">
        <v>2</v>
      </c>
      <c r="C54" s="5" t="s">
        <v>70</v>
      </c>
      <c r="D54" s="4"/>
      <c r="E54" s="4" t="s">
        <v>49</v>
      </c>
      <c r="F54" s="4"/>
      <c r="G54" s="4"/>
      <c r="H54" s="4" t="s">
        <v>71</v>
      </c>
      <c r="I54">
        <v>1.7</v>
      </c>
      <c r="J54">
        <v>9.7</v>
      </c>
      <c r="K54">
        <v>7.7</v>
      </c>
      <c r="L54">
        <v>6.7</v>
      </c>
      <c r="M54">
        <v>5.7</v>
      </c>
      <c r="N54">
        <v>9.2</v>
      </c>
      <c r="O54">
        <v>10.9</v>
      </c>
      <c r="P54">
        <v>5.7</v>
      </c>
      <c r="Q54">
        <v>11.6</v>
      </c>
      <c r="R54">
        <v>8.6</v>
      </c>
      <c r="S54">
        <v>9.3</v>
      </c>
      <c r="T54">
        <v>8</v>
      </c>
      <c r="U54">
        <v>8.9</v>
      </c>
      <c r="V54">
        <v>8</v>
      </c>
      <c r="W54">
        <v>8.6</v>
      </c>
      <c r="X54">
        <v>7.3</v>
      </c>
      <c r="Y54">
        <v>5.8</v>
      </c>
      <c r="Z54">
        <v>9</v>
      </c>
      <c r="AA54">
        <v>11.2</v>
      </c>
      <c r="AB54">
        <v>8.5</v>
      </c>
      <c r="AC54">
        <v>2.4</v>
      </c>
    </row>
    <row r="55" spans="1:29" ht="12.75">
      <c r="A55" s="4" t="s">
        <v>46</v>
      </c>
      <c r="B55" s="4" t="s">
        <v>3</v>
      </c>
      <c r="C55" s="5" t="s">
        <v>435</v>
      </c>
      <c r="D55" s="4" t="s">
        <v>434</v>
      </c>
      <c r="E55" s="4" t="s">
        <v>49</v>
      </c>
      <c r="F55" s="4"/>
      <c r="G55" s="4"/>
      <c r="H55" s="4" t="s">
        <v>399</v>
      </c>
      <c r="I55">
        <v>1.7</v>
      </c>
      <c r="J55">
        <v>7.3</v>
      </c>
      <c r="K55">
        <v>8.5</v>
      </c>
      <c r="L55">
        <v>8</v>
      </c>
      <c r="M55">
        <v>4.9</v>
      </c>
      <c r="N55">
        <v>7.1</v>
      </c>
      <c r="O55">
        <v>11.1</v>
      </c>
      <c r="P55">
        <v>4.6</v>
      </c>
      <c r="Q55">
        <v>11.3</v>
      </c>
      <c r="R55">
        <v>6.6</v>
      </c>
      <c r="S55">
        <v>8.2</v>
      </c>
      <c r="T55">
        <v>13.3</v>
      </c>
      <c r="U55">
        <v>3</v>
      </c>
      <c r="V55">
        <v>3.1</v>
      </c>
      <c r="W55">
        <v>4.4</v>
      </c>
      <c r="X55">
        <v>9.8</v>
      </c>
      <c r="Y55">
        <v>8.2</v>
      </c>
      <c r="Z55">
        <v>11</v>
      </c>
      <c r="AA55">
        <v>13.2</v>
      </c>
      <c r="AB55">
        <v>11.2</v>
      </c>
      <c r="AC55">
        <v>7.7</v>
      </c>
    </row>
    <row r="56" spans="1:29" ht="12.75">
      <c r="A56" s="4" t="s">
        <v>46</v>
      </c>
      <c r="B56" s="4" t="s">
        <v>3</v>
      </c>
      <c r="C56" s="5" t="s">
        <v>435</v>
      </c>
      <c r="D56" s="4" t="s">
        <v>434</v>
      </c>
      <c r="E56" s="4" t="s">
        <v>8</v>
      </c>
      <c r="F56" s="4"/>
      <c r="G56" s="4"/>
      <c r="H56" s="4" t="s">
        <v>399</v>
      </c>
      <c r="I56">
        <v>1.7</v>
      </c>
      <c r="O56">
        <v>1.9</v>
      </c>
      <c r="P56">
        <v>4.5</v>
      </c>
      <c r="Q56">
        <v>12.4</v>
      </c>
      <c r="R56">
        <v>7.7</v>
      </c>
      <c r="S56">
        <v>9.8</v>
      </c>
      <c r="T56">
        <v>5.1</v>
      </c>
      <c r="U56">
        <v>8.8</v>
      </c>
      <c r="V56">
        <v>9.5</v>
      </c>
      <c r="W56">
        <v>8</v>
      </c>
      <c r="X56">
        <v>8.7</v>
      </c>
      <c r="Y56">
        <v>8.7</v>
      </c>
      <c r="Z56">
        <v>7.6</v>
      </c>
      <c r="AA56">
        <v>10.1</v>
      </c>
      <c r="AB56">
        <v>8.5</v>
      </c>
      <c r="AC56">
        <v>9.4</v>
      </c>
    </row>
    <row r="57" spans="1:29" ht="12.75">
      <c r="A57" s="4" t="s">
        <v>46</v>
      </c>
      <c r="B57" s="4" t="s">
        <v>3</v>
      </c>
      <c r="C57" s="5" t="s">
        <v>433</v>
      </c>
      <c r="D57" s="4" t="s">
        <v>432</v>
      </c>
      <c r="E57" s="4" t="s">
        <v>49</v>
      </c>
      <c r="F57" s="4"/>
      <c r="G57" s="4"/>
      <c r="H57" s="4" t="s">
        <v>399</v>
      </c>
      <c r="I57">
        <v>1.7</v>
      </c>
      <c r="J57">
        <v>6.7</v>
      </c>
      <c r="K57">
        <v>9.9</v>
      </c>
      <c r="L57">
        <v>6.1</v>
      </c>
      <c r="M57">
        <v>8.7</v>
      </c>
      <c r="N57">
        <v>7.7</v>
      </c>
      <c r="O57">
        <v>12.2</v>
      </c>
      <c r="P57">
        <v>9.2</v>
      </c>
      <c r="Q57">
        <v>14.7</v>
      </c>
      <c r="R57">
        <v>7.7</v>
      </c>
      <c r="S57">
        <v>8.3</v>
      </c>
      <c r="T57">
        <v>10</v>
      </c>
      <c r="U57">
        <v>3.3</v>
      </c>
      <c r="V57">
        <v>10.4</v>
      </c>
      <c r="W57">
        <v>7.1</v>
      </c>
      <c r="X57">
        <v>11.4</v>
      </c>
      <c r="Y57">
        <v>4.2</v>
      </c>
      <c r="Z57">
        <v>2.9</v>
      </c>
      <c r="AA57">
        <v>1.9</v>
      </c>
      <c r="AB57">
        <v>10.7</v>
      </c>
      <c r="AC57">
        <v>9.8</v>
      </c>
    </row>
    <row r="58" spans="1:29" ht="12.75">
      <c r="A58" s="4" t="s">
        <v>46</v>
      </c>
      <c r="B58" s="4" t="s">
        <v>3</v>
      </c>
      <c r="C58" s="5" t="s">
        <v>433</v>
      </c>
      <c r="D58" s="4" t="s">
        <v>432</v>
      </c>
      <c r="E58" s="4" t="s">
        <v>8</v>
      </c>
      <c r="F58" s="4"/>
      <c r="G58" s="4"/>
      <c r="H58" s="4" t="s">
        <v>399</v>
      </c>
      <c r="I58">
        <v>1.7</v>
      </c>
      <c r="L58">
        <v>2.2</v>
      </c>
      <c r="M58">
        <v>11.1</v>
      </c>
      <c r="N58">
        <v>13</v>
      </c>
      <c r="O58">
        <v>8.6</v>
      </c>
      <c r="P58">
        <v>9.4</v>
      </c>
      <c r="Q58">
        <v>8.3</v>
      </c>
      <c r="R58">
        <v>12.1</v>
      </c>
      <c r="S58">
        <v>9</v>
      </c>
      <c r="T58">
        <v>12.2</v>
      </c>
      <c r="U58">
        <v>7.5</v>
      </c>
      <c r="V58">
        <v>7.7</v>
      </c>
      <c r="W58">
        <v>6.7</v>
      </c>
      <c r="X58">
        <v>8.2</v>
      </c>
      <c r="Y58">
        <v>0.9</v>
      </c>
      <c r="Z58">
        <v>7</v>
      </c>
      <c r="AA58">
        <v>1.7</v>
      </c>
      <c r="AB58">
        <v>-0.6</v>
      </c>
      <c r="AC58">
        <v>6.2</v>
      </c>
    </row>
    <row r="59" spans="1:29" ht="12.75">
      <c r="A59" s="4" t="s">
        <v>46</v>
      </c>
      <c r="B59" s="4" t="s">
        <v>3</v>
      </c>
      <c r="C59" s="6" t="s">
        <v>463</v>
      </c>
      <c r="D59" s="4" t="s">
        <v>462</v>
      </c>
      <c r="E59" s="4" t="s">
        <v>8</v>
      </c>
      <c r="F59" s="4"/>
      <c r="G59" s="4"/>
      <c r="H59" s="4"/>
      <c r="I59">
        <v>1.7</v>
      </c>
      <c r="K59">
        <v>3</v>
      </c>
      <c r="L59">
        <v>6.7</v>
      </c>
      <c r="M59">
        <v>6.3</v>
      </c>
      <c r="N59">
        <v>3.9</v>
      </c>
      <c r="O59">
        <v>7.5</v>
      </c>
      <c r="P59">
        <v>5.3</v>
      </c>
      <c r="Q59">
        <v>9.6</v>
      </c>
      <c r="R59">
        <v>10.2</v>
      </c>
      <c r="S59">
        <v>4.3</v>
      </c>
      <c r="T59">
        <v>5.1</v>
      </c>
      <c r="U59">
        <v>7.5</v>
      </c>
      <c r="V59">
        <v>10.7</v>
      </c>
      <c r="W59">
        <v>11.2</v>
      </c>
      <c r="X59">
        <v>10.9</v>
      </c>
      <c r="Y59">
        <v>12.7</v>
      </c>
      <c r="Z59">
        <v>8.9</v>
      </c>
      <c r="AA59">
        <v>9</v>
      </c>
      <c r="AC59">
        <v>4.8</v>
      </c>
    </row>
    <row r="60" spans="1:29" ht="12.75">
      <c r="A60" s="4" t="s">
        <v>46</v>
      </c>
      <c r="B60" s="4" t="s">
        <v>3</v>
      </c>
      <c r="C60" s="6" t="s">
        <v>52</v>
      </c>
      <c r="D60" s="7" t="s">
        <v>53</v>
      </c>
      <c r="E60" s="4" t="s">
        <v>8</v>
      </c>
      <c r="F60" s="4"/>
      <c r="G60" s="4"/>
      <c r="H60" s="4"/>
      <c r="I60">
        <v>1.7</v>
      </c>
      <c r="L60">
        <v>9.3</v>
      </c>
      <c r="M60">
        <v>5.8</v>
      </c>
      <c r="N60">
        <v>2.1</v>
      </c>
      <c r="O60">
        <v>6.5</v>
      </c>
      <c r="P60">
        <v>2.1</v>
      </c>
      <c r="Q60">
        <v>4.6</v>
      </c>
      <c r="R60">
        <v>5.6</v>
      </c>
      <c r="S60">
        <v>3.6</v>
      </c>
      <c r="T60">
        <v>9.6</v>
      </c>
      <c r="U60">
        <v>4.4</v>
      </c>
      <c r="V60">
        <v>8.9</v>
      </c>
      <c r="W60">
        <v>10</v>
      </c>
      <c r="X60">
        <v>10.3</v>
      </c>
      <c r="Y60">
        <v>11.2</v>
      </c>
      <c r="Z60">
        <v>7.6</v>
      </c>
      <c r="AA60">
        <v>13.5</v>
      </c>
      <c r="AB60">
        <v>12.8</v>
      </c>
      <c r="AC60">
        <v>10.4</v>
      </c>
    </row>
    <row r="61" spans="1:29" ht="12.75">
      <c r="A61" s="4" t="s">
        <v>46</v>
      </c>
      <c r="B61" s="4" t="s">
        <v>3</v>
      </c>
      <c r="C61" s="6" t="s">
        <v>52</v>
      </c>
      <c r="D61" s="7" t="s">
        <v>53</v>
      </c>
      <c r="E61" s="4" t="s">
        <v>49</v>
      </c>
      <c r="F61" s="4"/>
      <c r="G61" s="4"/>
      <c r="H61" s="4"/>
      <c r="I61">
        <v>1.7</v>
      </c>
      <c r="J61">
        <v>10.4</v>
      </c>
      <c r="K61">
        <v>10.3</v>
      </c>
      <c r="L61">
        <v>14.2</v>
      </c>
      <c r="M61">
        <v>5.9</v>
      </c>
      <c r="N61">
        <v>3.9</v>
      </c>
      <c r="O61">
        <v>9.6</v>
      </c>
      <c r="P61">
        <v>12</v>
      </c>
      <c r="Q61">
        <v>12.7</v>
      </c>
      <c r="R61">
        <v>9.2</v>
      </c>
      <c r="S61">
        <v>5.7</v>
      </c>
      <c r="T61">
        <v>9.4</v>
      </c>
      <c r="U61">
        <v>10.6</v>
      </c>
      <c r="V61">
        <v>7.2</v>
      </c>
      <c r="W61">
        <v>5.8</v>
      </c>
      <c r="X61">
        <v>11.9</v>
      </c>
      <c r="Y61">
        <v>11.4</v>
      </c>
      <c r="Z61">
        <v>8.3</v>
      </c>
      <c r="AA61">
        <v>10</v>
      </c>
      <c r="AB61">
        <v>11</v>
      </c>
      <c r="AC61">
        <v>9</v>
      </c>
    </row>
    <row r="62" spans="1:29" ht="12.75">
      <c r="A62" s="4" t="s">
        <v>46</v>
      </c>
      <c r="B62" s="4" t="s">
        <v>3</v>
      </c>
      <c r="C62" s="6" t="s">
        <v>465</v>
      </c>
      <c r="D62" s="4" t="s">
        <v>464</v>
      </c>
      <c r="E62" s="4" t="s">
        <v>8</v>
      </c>
      <c r="F62" s="4"/>
      <c r="G62" s="4"/>
      <c r="H62" s="4"/>
      <c r="I62">
        <v>1.7</v>
      </c>
      <c r="L62">
        <v>2.7</v>
      </c>
      <c r="M62">
        <v>6.7</v>
      </c>
      <c r="N62">
        <v>8</v>
      </c>
      <c r="O62">
        <v>1.4</v>
      </c>
      <c r="P62">
        <v>7</v>
      </c>
      <c r="Q62">
        <v>3.2</v>
      </c>
      <c r="R62">
        <v>8.5</v>
      </c>
      <c r="S62">
        <v>9.4</v>
      </c>
      <c r="T62">
        <v>11.6</v>
      </c>
      <c r="U62">
        <v>8.8</v>
      </c>
      <c r="V62">
        <v>13.4</v>
      </c>
      <c r="W62">
        <v>10.3</v>
      </c>
      <c r="X62">
        <v>12</v>
      </c>
      <c r="Y62">
        <v>12</v>
      </c>
      <c r="Z62">
        <v>11.9</v>
      </c>
      <c r="AA62">
        <v>11.4</v>
      </c>
      <c r="AB62">
        <v>12.9</v>
      </c>
      <c r="AC62">
        <v>10.7</v>
      </c>
    </row>
    <row r="63" spans="1:29" ht="12.75">
      <c r="A63" s="4" t="s">
        <v>46</v>
      </c>
      <c r="B63" s="4" t="s">
        <v>3</v>
      </c>
      <c r="C63" s="6" t="s">
        <v>466</v>
      </c>
      <c r="D63" s="7" t="s">
        <v>54</v>
      </c>
      <c r="E63" s="4" t="s">
        <v>8</v>
      </c>
      <c r="F63" s="4"/>
      <c r="G63" s="4"/>
      <c r="H63" s="4"/>
      <c r="I63">
        <v>1.7</v>
      </c>
      <c r="O63">
        <v>5.4</v>
      </c>
      <c r="P63">
        <v>5</v>
      </c>
      <c r="Q63">
        <v>8</v>
      </c>
      <c r="R63">
        <v>7.3</v>
      </c>
      <c r="S63">
        <v>11.5</v>
      </c>
      <c r="T63">
        <v>4.9</v>
      </c>
      <c r="U63">
        <v>7.1</v>
      </c>
      <c r="V63">
        <v>13.2</v>
      </c>
      <c r="W63">
        <v>8</v>
      </c>
      <c r="X63">
        <v>10.9</v>
      </c>
      <c r="Y63">
        <v>12.3</v>
      </c>
      <c r="Z63">
        <v>8.2</v>
      </c>
      <c r="AA63">
        <v>9.9</v>
      </c>
      <c r="AB63">
        <v>11.3</v>
      </c>
      <c r="AC63">
        <v>5</v>
      </c>
    </row>
    <row r="64" spans="1:29" ht="12.75">
      <c r="A64" s="4" t="s">
        <v>46</v>
      </c>
      <c r="B64" s="4" t="s">
        <v>3</v>
      </c>
      <c r="C64" s="6" t="s">
        <v>466</v>
      </c>
      <c r="D64" s="7" t="s">
        <v>54</v>
      </c>
      <c r="E64" s="4" t="s">
        <v>49</v>
      </c>
      <c r="F64" s="4"/>
      <c r="G64" s="4"/>
      <c r="H64" s="4"/>
      <c r="I64">
        <v>1.7</v>
      </c>
      <c r="J64">
        <v>4</v>
      </c>
      <c r="K64">
        <v>9.8</v>
      </c>
      <c r="L64">
        <v>5.5</v>
      </c>
      <c r="M64">
        <v>4.8</v>
      </c>
      <c r="N64">
        <v>9.2</v>
      </c>
      <c r="O64">
        <v>2.1</v>
      </c>
      <c r="P64">
        <v>6.7</v>
      </c>
      <c r="Q64">
        <v>5</v>
      </c>
      <c r="R64">
        <v>11.9</v>
      </c>
      <c r="S64">
        <v>14</v>
      </c>
      <c r="T64">
        <v>6.1</v>
      </c>
      <c r="U64">
        <v>13.3</v>
      </c>
      <c r="V64">
        <v>2.9</v>
      </c>
      <c r="W64">
        <v>6.3</v>
      </c>
      <c r="X64">
        <v>8.7</v>
      </c>
      <c r="Y64">
        <v>7.2</v>
      </c>
      <c r="Z64">
        <v>16.1</v>
      </c>
      <c r="AA64">
        <v>13.7</v>
      </c>
      <c r="AB64">
        <v>12.3</v>
      </c>
      <c r="AC64">
        <v>7.7</v>
      </c>
    </row>
    <row r="65" spans="1:29" ht="12.75">
      <c r="A65" s="4" t="s">
        <v>46</v>
      </c>
      <c r="B65" s="4" t="s">
        <v>3</v>
      </c>
      <c r="C65" s="6" t="s">
        <v>467</v>
      </c>
      <c r="D65" s="7" t="s">
        <v>55</v>
      </c>
      <c r="E65" s="4" t="s">
        <v>8</v>
      </c>
      <c r="F65" s="4"/>
      <c r="G65" s="4"/>
      <c r="H65" s="4"/>
      <c r="I65">
        <v>1.7</v>
      </c>
      <c r="K65">
        <v>3.9</v>
      </c>
      <c r="L65">
        <v>2.2</v>
      </c>
      <c r="M65">
        <v>8</v>
      </c>
      <c r="N65">
        <v>5</v>
      </c>
      <c r="O65">
        <v>6</v>
      </c>
      <c r="P65">
        <v>6.9</v>
      </c>
      <c r="Q65">
        <v>6.9</v>
      </c>
      <c r="R65">
        <v>7.3</v>
      </c>
      <c r="S65">
        <v>9.9</v>
      </c>
      <c r="T65">
        <v>7.4</v>
      </c>
      <c r="U65">
        <v>12.5</v>
      </c>
      <c r="V65">
        <v>7.8</v>
      </c>
      <c r="W65">
        <v>11.8</v>
      </c>
      <c r="X65">
        <v>8.3</v>
      </c>
      <c r="Y65">
        <v>6.8</v>
      </c>
      <c r="Z65">
        <v>11.1</v>
      </c>
      <c r="AA65">
        <v>7.9</v>
      </c>
      <c r="AB65">
        <v>9</v>
      </c>
      <c r="AC65">
        <v>7.8</v>
      </c>
    </row>
    <row r="66" spans="1:29" ht="12.75">
      <c r="A66" s="4" t="s">
        <v>46</v>
      </c>
      <c r="B66" s="4" t="s">
        <v>3</v>
      </c>
      <c r="C66" s="6" t="s">
        <v>468</v>
      </c>
      <c r="D66" s="7" t="s">
        <v>55</v>
      </c>
      <c r="E66" s="4" t="s">
        <v>49</v>
      </c>
      <c r="F66" s="4"/>
      <c r="G66" s="4"/>
      <c r="H66" s="4"/>
      <c r="I66">
        <v>1.7</v>
      </c>
      <c r="J66">
        <v>5</v>
      </c>
      <c r="K66">
        <v>7.9</v>
      </c>
      <c r="L66">
        <v>4.1</v>
      </c>
      <c r="M66">
        <v>4.5</v>
      </c>
      <c r="N66">
        <v>6.2</v>
      </c>
      <c r="O66">
        <v>8.4</v>
      </c>
      <c r="P66">
        <v>7.3</v>
      </c>
      <c r="Q66">
        <v>7.1</v>
      </c>
      <c r="R66">
        <v>8.8</v>
      </c>
      <c r="S66">
        <v>7.1</v>
      </c>
      <c r="T66">
        <v>10</v>
      </c>
      <c r="U66">
        <v>6.9</v>
      </c>
      <c r="V66">
        <v>11.4</v>
      </c>
      <c r="W66">
        <v>11.4</v>
      </c>
      <c r="X66">
        <v>8.4</v>
      </c>
      <c r="Y66">
        <v>7.6</v>
      </c>
      <c r="Z66">
        <v>10.3</v>
      </c>
      <c r="AA66">
        <v>12.3</v>
      </c>
      <c r="AB66">
        <v>7.6</v>
      </c>
      <c r="AC66">
        <v>9.3</v>
      </c>
    </row>
    <row r="67" spans="1:29" ht="12.75">
      <c r="A67" s="4" t="s">
        <v>72</v>
      </c>
      <c r="B67" s="4" t="s">
        <v>2</v>
      </c>
      <c r="C67" s="5" t="s">
        <v>73</v>
      </c>
      <c r="D67" s="4"/>
      <c r="E67" s="4" t="s">
        <v>8</v>
      </c>
      <c r="F67" s="4"/>
      <c r="G67" s="4"/>
      <c r="H67" s="4" t="s">
        <v>74</v>
      </c>
      <c r="I67">
        <v>1.7</v>
      </c>
      <c r="J67">
        <v>0.9</v>
      </c>
      <c r="L67">
        <v>0.4</v>
      </c>
      <c r="M67">
        <v>8.4</v>
      </c>
      <c r="N67">
        <v>9.3</v>
      </c>
      <c r="O67">
        <v>6.3</v>
      </c>
      <c r="P67">
        <v>5.4</v>
      </c>
      <c r="Q67">
        <v>9.2</v>
      </c>
      <c r="R67">
        <v>12.1</v>
      </c>
      <c r="S67">
        <v>8.8</v>
      </c>
      <c r="T67">
        <v>8.2</v>
      </c>
      <c r="U67">
        <v>12</v>
      </c>
      <c r="V67">
        <v>7.6</v>
      </c>
      <c r="W67">
        <v>6.5</v>
      </c>
      <c r="X67">
        <v>10.4</v>
      </c>
      <c r="Y67">
        <v>8.3</v>
      </c>
      <c r="Z67">
        <v>9.9</v>
      </c>
      <c r="AA67">
        <v>9</v>
      </c>
      <c r="AB67">
        <v>2.8</v>
      </c>
      <c r="AC67">
        <v>-4.5</v>
      </c>
    </row>
    <row r="68" spans="1:29" ht="12.75">
      <c r="A68" s="4" t="s">
        <v>72</v>
      </c>
      <c r="B68" s="4" t="s">
        <v>2</v>
      </c>
      <c r="C68" s="5" t="s">
        <v>73</v>
      </c>
      <c r="D68" s="4"/>
      <c r="E68" s="4" t="s">
        <v>49</v>
      </c>
      <c r="F68" s="4"/>
      <c r="G68" s="4"/>
      <c r="H68" s="4" t="s">
        <v>74</v>
      </c>
      <c r="I68">
        <v>1.7</v>
      </c>
      <c r="J68">
        <v>8.6</v>
      </c>
      <c r="K68">
        <v>6.5</v>
      </c>
      <c r="L68">
        <v>8.8</v>
      </c>
      <c r="M68">
        <v>9.5</v>
      </c>
      <c r="N68">
        <v>8.1</v>
      </c>
      <c r="O68">
        <v>10</v>
      </c>
      <c r="P68">
        <v>7</v>
      </c>
      <c r="Q68">
        <v>8.8</v>
      </c>
      <c r="R68">
        <v>7.1</v>
      </c>
      <c r="S68">
        <v>6</v>
      </c>
      <c r="T68">
        <v>10.7</v>
      </c>
      <c r="U68">
        <v>6.9</v>
      </c>
      <c r="V68">
        <v>9.1</v>
      </c>
      <c r="W68">
        <v>8.4</v>
      </c>
      <c r="X68">
        <v>8.6</v>
      </c>
      <c r="Y68">
        <v>10</v>
      </c>
      <c r="Z68">
        <v>5.9</v>
      </c>
      <c r="AA68">
        <v>6.6</v>
      </c>
      <c r="AB68">
        <v>5.2</v>
      </c>
      <c r="AC68">
        <v>9.7</v>
      </c>
    </row>
    <row r="69" spans="1:29" ht="12.75">
      <c r="A69" s="4" t="s">
        <v>72</v>
      </c>
      <c r="B69" s="4" t="s">
        <v>2</v>
      </c>
      <c r="C69" s="5" t="s">
        <v>75</v>
      </c>
      <c r="D69" s="4"/>
      <c r="E69" s="4" t="s">
        <v>8</v>
      </c>
      <c r="F69" s="4"/>
      <c r="G69" s="4"/>
      <c r="H69" s="4" t="s">
        <v>76</v>
      </c>
      <c r="I69">
        <v>1.7</v>
      </c>
      <c r="J69">
        <v>3</v>
      </c>
      <c r="K69">
        <v>5.9</v>
      </c>
      <c r="L69">
        <v>9.7</v>
      </c>
      <c r="M69">
        <v>6.9</v>
      </c>
      <c r="N69">
        <v>10.6</v>
      </c>
      <c r="O69">
        <v>9.7</v>
      </c>
      <c r="P69">
        <v>7.1</v>
      </c>
      <c r="Q69">
        <v>9</v>
      </c>
      <c r="R69">
        <v>8.7</v>
      </c>
      <c r="S69">
        <v>7</v>
      </c>
      <c r="T69">
        <v>6.6</v>
      </c>
      <c r="U69">
        <v>10.6</v>
      </c>
      <c r="V69">
        <v>5.6</v>
      </c>
      <c r="W69">
        <v>10.3</v>
      </c>
      <c r="X69">
        <v>8</v>
      </c>
      <c r="Y69">
        <v>10.9</v>
      </c>
      <c r="Z69">
        <v>9</v>
      </c>
      <c r="AA69">
        <v>0.5</v>
      </c>
      <c r="AC69">
        <v>8.1</v>
      </c>
    </row>
    <row r="70" spans="1:29" ht="12.75">
      <c r="A70" s="4" t="s">
        <v>72</v>
      </c>
      <c r="B70" s="4" t="s">
        <v>2</v>
      </c>
      <c r="C70" s="5" t="s">
        <v>75</v>
      </c>
      <c r="D70" s="4"/>
      <c r="E70" s="4" t="s">
        <v>49</v>
      </c>
      <c r="F70" s="4"/>
      <c r="G70" s="4"/>
      <c r="H70" s="4" t="s">
        <v>76</v>
      </c>
      <c r="I70">
        <v>1.7</v>
      </c>
      <c r="J70">
        <v>5.3</v>
      </c>
      <c r="K70">
        <v>5.9</v>
      </c>
      <c r="L70">
        <v>5.7</v>
      </c>
      <c r="M70">
        <v>6.5</v>
      </c>
      <c r="N70">
        <v>8.8</v>
      </c>
      <c r="O70">
        <v>6.7</v>
      </c>
      <c r="P70">
        <v>8.8</v>
      </c>
      <c r="Q70">
        <v>8.9</v>
      </c>
      <c r="R70">
        <v>7.9</v>
      </c>
      <c r="S70">
        <v>8.9</v>
      </c>
      <c r="T70">
        <v>5.8</v>
      </c>
      <c r="U70">
        <v>11.7</v>
      </c>
      <c r="V70">
        <v>9.1</v>
      </c>
      <c r="W70">
        <v>11</v>
      </c>
      <c r="X70">
        <v>6.9</v>
      </c>
      <c r="Y70">
        <v>10.6</v>
      </c>
      <c r="Z70">
        <v>11.8</v>
      </c>
      <c r="AA70">
        <v>12.9</v>
      </c>
      <c r="AB70">
        <v>0.6</v>
      </c>
      <c r="AC70">
        <v>6.9</v>
      </c>
    </row>
    <row r="71" spans="1:29" ht="12.75">
      <c r="A71" s="4" t="s">
        <v>72</v>
      </c>
      <c r="B71" s="4" t="s">
        <v>2</v>
      </c>
      <c r="C71" s="5" t="s">
        <v>77</v>
      </c>
      <c r="D71" s="4"/>
      <c r="E71" s="4" t="s">
        <v>8</v>
      </c>
      <c r="F71" s="4"/>
      <c r="G71" s="4"/>
      <c r="H71" s="4" t="s">
        <v>78</v>
      </c>
      <c r="I71">
        <v>1.7</v>
      </c>
      <c r="J71">
        <v>3.6</v>
      </c>
      <c r="K71">
        <v>7.3</v>
      </c>
      <c r="L71">
        <v>5.2</v>
      </c>
      <c r="M71">
        <v>7</v>
      </c>
      <c r="N71">
        <v>9.4</v>
      </c>
      <c r="O71">
        <v>10.9</v>
      </c>
      <c r="P71">
        <v>8.5</v>
      </c>
      <c r="Q71">
        <v>12.4</v>
      </c>
      <c r="R71">
        <v>9.7</v>
      </c>
      <c r="S71">
        <v>4.3</v>
      </c>
      <c r="T71">
        <v>6.5</v>
      </c>
      <c r="U71">
        <v>9.1</v>
      </c>
      <c r="V71">
        <v>8.5</v>
      </c>
      <c r="W71">
        <v>8.8</v>
      </c>
      <c r="X71">
        <v>9.1</v>
      </c>
      <c r="Y71">
        <v>8.2</v>
      </c>
      <c r="Z71">
        <v>6.3</v>
      </c>
      <c r="AA71">
        <v>15.7</v>
      </c>
      <c r="AC71">
        <v>7.8</v>
      </c>
    </row>
    <row r="72" spans="1:29" ht="12.75">
      <c r="A72" s="4" t="s">
        <v>72</v>
      </c>
      <c r="B72" s="4" t="s">
        <v>2</v>
      </c>
      <c r="C72" s="5" t="s">
        <v>77</v>
      </c>
      <c r="D72" s="4"/>
      <c r="E72" s="4" t="s">
        <v>49</v>
      </c>
      <c r="F72" s="4"/>
      <c r="G72" s="4"/>
      <c r="H72" s="4" t="s">
        <v>78</v>
      </c>
      <c r="I72">
        <v>1.7</v>
      </c>
      <c r="J72">
        <v>5.9</v>
      </c>
      <c r="K72">
        <v>2.3</v>
      </c>
      <c r="L72">
        <v>12.2</v>
      </c>
      <c r="M72">
        <v>5.1</v>
      </c>
      <c r="N72">
        <v>9.3</v>
      </c>
      <c r="O72">
        <v>6.1</v>
      </c>
      <c r="P72">
        <v>6.5</v>
      </c>
      <c r="Q72">
        <v>7.1</v>
      </c>
      <c r="R72">
        <v>9.9</v>
      </c>
      <c r="S72">
        <v>7.2</v>
      </c>
      <c r="T72">
        <v>11.1</v>
      </c>
      <c r="U72">
        <v>10</v>
      </c>
      <c r="V72">
        <v>9.6</v>
      </c>
      <c r="W72">
        <v>8</v>
      </c>
      <c r="X72">
        <v>11.2</v>
      </c>
      <c r="Y72">
        <v>9.6</v>
      </c>
      <c r="Z72">
        <v>10.1</v>
      </c>
      <c r="AA72">
        <v>14.2</v>
      </c>
      <c r="AB72">
        <v>1.3</v>
      </c>
      <c r="AC72">
        <v>5.5</v>
      </c>
    </row>
    <row r="73" spans="1:29" ht="12.75">
      <c r="A73" s="4" t="s">
        <v>72</v>
      </c>
      <c r="B73" s="4" t="s">
        <v>2</v>
      </c>
      <c r="C73" s="5" t="s">
        <v>79</v>
      </c>
      <c r="D73" s="4"/>
      <c r="E73" s="4" t="s">
        <v>8</v>
      </c>
      <c r="F73" s="4"/>
      <c r="G73" s="4"/>
      <c r="H73" s="4" t="s">
        <v>80</v>
      </c>
      <c r="I73">
        <v>1.7</v>
      </c>
      <c r="J73">
        <v>2.9</v>
      </c>
      <c r="K73">
        <v>7.3</v>
      </c>
      <c r="L73">
        <v>6.2</v>
      </c>
      <c r="M73">
        <v>8.5</v>
      </c>
      <c r="N73">
        <v>6.9</v>
      </c>
      <c r="O73">
        <v>10.9</v>
      </c>
      <c r="P73">
        <v>10</v>
      </c>
      <c r="Q73">
        <v>10.7</v>
      </c>
      <c r="R73">
        <v>9.4</v>
      </c>
      <c r="S73">
        <v>7.5</v>
      </c>
      <c r="T73">
        <v>4.6</v>
      </c>
      <c r="U73">
        <v>9.5</v>
      </c>
      <c r="V73">
        <v>8</v>
      </c>
      <c r="W73">
        <v>9.8</v>
      </c>
      <c r="X73">
        <v>8.7</v>
      </c>
      <c r="Y73">
        <v>8.2</v>
      </c>
      <c r="Z73">
        <v>7.2</v>
      </c>
      <c r="AA73">
        <v>3</v>
      </c>
      <c r="AC73">
        <v>7.9</v>
      </c>
    </row>
    <row r="74" spans="1:29" ht="12.75">
      <c r="A74" s="4" t="s">
        <v>72</v>
      </c>
      <c r="B74" s="4" t="s">
        <v>2</v>
      </c>
      <c r="C74" s="5" t="s">
        <v>79</v>
      </c>
      <c r="D74" s="4"/>
      <c r="E74" s="4" t="s">
        <v>49</v>
      </c>
      <c r="F74" s="4"/>
      <c r="G74" s="4"/>
      <c r="H74" s="4" t="s">
        <v>80</v>
      </c>
      <c r="I74">
        <v>1.7</v>
      </c>
      <c r="J74">
        <v>4.6</v>
      </c>
      <c r="K74">
        <v>5.4</v>
      </c>
      <c r="L74">
        <v>7.2</v>
      </c>
      <c r="M74">
        <v>7.7</v>
      </c>
      <c r="N74">
        <v>4.2</v>
      </c>
      <c r="O74">
        <v>6.6</v>
      </c>
      <c r="P74">
        <v>9.9</v>
      </c>
      <c r="Q74">
        <v>10.1</v>
      </c>
      <c r="R74">
        <v>8.3</v>
      </c>
      <c r="S74">
        <v>7.4</v>
      </c>
      <c r="T74">
        <v>10.3</v>
      </c>
      <c r="U74">
        <v>12.3</v>
      </c>
      <c r="V74">
        <v>6.9</v>
      </c>
      <c r="W74">
        <v>8.2</v>
      </c>
      <c r="X74">
        <v>11.4</v>
      </c>
      <c r="Y74">
        <v>8.5</v>
      </c>
      <c r="Z74">
        <v>12.1</v>
      </c>
      <c r="AA74">
        <v>12.6</v>
      </c>
      <c r="AB74">
        <v>1.3</v>
      </c>
      <c r="AC74">
        <v>7</v>
      </c>
    </row>
    <row r="75" spans="1:29" ht="12.75">
      <c r="A75" s="4" t="s">
        <v>72</v>
      </c>
      <c r="B75" s="4" t="s">
        <v>2</v>
      </c>
      <c r="C75" s="5" t="s">
        <v>81</v>
      </c>
      <c r="D75" s="4"/>
      <c r="E75" s="4" t="s">
        <v>8</v>
      </c>
      <c r="F75" s="4"/>
      <c r="G75" s="4"/>
      <c r="H75" s="4" t="s">
        <v>82</v>
      </c>
      <c r="I75">
        <v>1.7</v>
      </c>
      <c r="K75">
        <v>1.4</v>
      </c>
      <c r="L75">
        <v>7.5</v>
      </c>
      <c r="M75">
        <v>9.2</v>
      </c>
      <c r="N75">
        <v>8</v>
      </c>
      <c r="O75">
        <v>11.3</v>
      </c>
      <c r="P75">
        <v>9.9</v>
      </c>
      <c r="Q75">
        <v>13.2</v>
      </c>
      <c r="R75">
        <v>9.7</v>
      </c>
      <c r="S75">
        <v>8.4</v>
      </c>
      <c r="T75">
        <v>13.6</v>
      </c>
      <c r="U75">
        <v>6.9</v>
      </c>
      <c r="V75">
        <v>4.6</v>
      </c>
      <c r="W75">
        <v>3.5</v>
      </c>
      <c r="X75">
        <v>0.5</v>
      </c>
      <c r="Y75">
        <v>0.6</v>
      </c>
      <c r="Z75">
        <v>-2.1</v>
      </c>
      <c r="AA75">
        <v>-5.2</v>
      </c>
      <c r="AB75">
        <v>3.2</v>
      </c>
      <c r="AC75">
        <v>3.1</v>
      </c>
    </row>
    <row r="76" spans="1:29" ht="12.75">
      <c r="A76" s="4" t="s">
        <v>72</v>
      </c>
      <c r="B76" s="4" t="s">
        <v>2</v>
      </c>
      <c r="C76" s="5" t="s">
        <v>83</v>
      </c>
      <c r="D76" s="4"/>
      <c r="E76" s="4" t="s">
        <v>8</v>
      </c>
      <c r="F76" s="4"/>
      <c r="G76" s="4"/>
      <c r="H76" s="4" t="s">
        <v>84</v>
      </c>
      <c r="I76">
        <v>1.7</v>
      </c>
      <c r="K76">
        <v>1.6</v>
      </c>
      <c r="L76">
        <v>9.4</v>
      </c>
      <c r="M76">
        <v>10.1</v>
      </c>
      <c r="N76">
        <v>10.1</v>
      </c>
      <c r="O76">
        <v>6.2</v>
      </c>
      <c r="P76">
        <v>11.5</v>
      </c>
      <c r="Q76">
        <v>11.1</v>
      </c>
      <c r="R76">
        <v>11</v>
      </c>
      <c r="S76">
        <v>7.9</v>
      </c>
      <c r="T76">
        <v>10.3</v>
      </c>
      <c r="U76">
        <v>12.3</v>
      </c>
      <c r="V76">
        <v>16.4</v>
      </c>
      <c r="W76">
        <v>7.7</v>
      </c>
      <c r="X76">
        <v>3.1</v>
      </c>
      <c r="Y76">
        <v>0.4</v>
      </c>
      <c r="Z76">
        <v>-2.1</v>
      </c>
      <c r="AA76">
        <v>-3.1</v>
      </c>
      <c r="AB76">
        <v>0.8</v>
      </c>
      <c r="AC76">
        <v>7.1</v>
      </c>
    </row>
    <row r="77" spans="1:29" ht="12.75">
      <c r="A77" s="4" t="s">
        <v>72</v>
      </c>
      <c r="B77" s="4" t="s">
        <v>2</v>
      </c>
      <c r="C77" s="5" t="s">
        <v>85</v>
      </c>
      <c r="D77" s="4"/>
      <c r="E77" s="4" t="s">
        <v>8</v>
      </c>
      <c r="F77" s="4"/>
      <c r="G77" s="4"/>
      <c r="H77" s="4" t="s">
        <v>86</v>
      </c>
      <c r="I77">
        <v>1.7</v>
      </c>
      <c r="J77">
        <v>4.5</v>
      </c>
      <c r="K77">
        <v>5.8</v>
      </c>
      <c r="L77">
        <v>7.3</v>
      </c>
      <c r="M77">
        <v>6.8</v>
      </c>
      <c r="N77">
        <v>11.7</v>
      </c>
      <c r="O77">
        <v>5</v>
      </c>
      <c r="P77">
        <v>9.8</v>
      </c>
      <c r="Q77">
        <v>8.1</v>
      </c>
      <c r="R77">
        <v>6.3</v>
      </c>
      <c r="S77">
        <v>8.8</v>
      </c>
      <c r="T77">
        <v>5</v>
      </c>
      <c r="U77">
        <v>9.1</v>
      </c>
      <c r="V77">
        <v>8.1</v>
      </c>
      <c r="W77">
        <v>12</v>
      </c>
      <c r="X77">
        <v>7.5</v>
      </c>
      <c r="Y77">
        <v>9.2</v>
      </c>
      <c r="Z77">
        <v>8.6</v>
      </c>
      <c r="AA77">
        <v>3.8</v>
      </c>
      <c r="AB77">
        <v>2.5</v>
      </c>
      <c r="AC77">
        <v>8</v>
      </c>
    </row>
    <row r="78" spans="1:29" ht="12.75">
      <c r="A78" s="4" t="s">
        <v>72</v>
      </c>
      <c r="B78" s="4" t="s">
        <v>2</v>
      </c>
      <c r="C78" s="5" t="s">
        <v>85</v>
      </c>
      <c r="D78" s="4"/>
      <c r="E78" s="4" t="s">
        <v>49</v>
      </c>
      <c r="F78" s="4"/>
      <c r="G78" s="4"/>
      <c r="H78" s="4" t="s">
        <v>86</v>
      </c>
      <c r="I78">
        <v>1.7</v>
      </c>
      <c r="J78">
        <v>5.8</v>
      </c>
      <c r="K78">
        <v>7.3</v>
      </c>
      <c r="L78">
        <v>6.2</v>
      </c>
      <c r="M78">
        <v>9.6</v>
      </c>
      <c r="N78">
        <v>7.3</v>
      </c>
      <c r="O78">
        <v>6.4</v>
      </c>
      <c r="P78">
        <v>8.4</v>
      </c>
      <c r="Q78">
        <v>9.5</v>
      </c>
      <c r="R78">
        <v>4</v>
      </c>
      <c r="S78">
        <v>8.6</v>
      </c>
      <c r="T78">
        <v>9.7</v>
      </c>
      <c r="U78">
        <v>9.9</v>
      </c>
      <c r="V78">
        <v>10.5</v>
      </c>
      <c r="W78">
        <v>7.5</v>
      </c>
      <c r="X78">
        <v>6.6</v>
      </c>
      <c r="Y78">
        <v>9.9</v>
      </c>
      <c r="Z78">
        <v>9.4</v>
      </c>
      <c r="AA78">
        <v>14.4</v>
      </c>
      <c r="AB78">
        <v>7</v>
      </c>
      <c r="AC78">
        <v>4.1</v>
      </c>
    </row>
    <row r="79" spans="1:29" ht="12.75">
      <c r="A79" s="4" t="s">
        <v>72</v>
      </c>
      <c r="B79" s="4" t="s">
        <v>2</v>
      </c>
      <c r="C79" s="5" t="s">
        <v>87</v>
      </c>
      <c r="D79" s="4"/>
      <c r="E79" s="4" t="s">
        <v>8</v>
      </c>
      <c r="F79" s="4"/>
      <c r="G79" s="4"/>
      <c r="H79" s="4" t="s">
        <v>88</v>
      </c>
      <c r="I79">
        <v>1.7</v>
      </c>
      <c r="J79">
        <v>6</v>
      </c>
      <c r="K79">
        <v>5.9</v>
      </c>
      <c r="L79">
        <v>6.3</v>
      </c>
      <c r="M79">
        <v>8.5</v>
      </c>
      <c r="N79">
        <v>6.8</v>
      </c>
      <c r="O79">
        <v>6.4</v>
      </c>
      <c r="P79">
        <v>7.2</v>
      </c>
      <c r="Q79">
        <v>12.4</v>
      </c>
      <c r="R79">
        <v>12.5</v>
      </c>
      <c r="S79">
        <v>8.1</v>
      </c>
      <c r="T79">
        <v>10.2</v>
      </c>
      <c r="U79">
        <v>6.3</v>
      </c>
      <c r="V79">
        <v>4.6</v>
      </c>
      <c r="W79">
        <v>8.9</v>
      </c>
      <c r="X79">
        <v>9.6</v>
      </c>
      <c r="Y79">
        <v>7.5</v>
      </c>
      <c r="Z79">
        <v>4.6</v>
      </c>
      <c r="AA79">
        <v>3.7</v>
      </c>
      <c r="AB79">
        <v>2</v>
      </c>
      <c r="AC79">
        <v>8.3</v>
      </c>
    </row>
    <row r="80" spans="1:29" ht="12.75">
      <c r="A80" s="4" t="s">
        <v>72</v>
      </c>
      <c r="B80" s="4" t="s">
        <v>2</v>
      </c>
      <c r="C80" s="5" t="s">
        <v>87</v>
      </c>
      <c r="D80" s="4"/>
      <c r="E80" s="4" t="s">
        <v>49</v>
      </c>
      <c r="F80" s="4"/>
      <c r="G80" s="4"/>
      <c r="H80" s="4" t="s">
        <v>88</v>
      </c>
      <c r="I80">
        <v>1.7</v>
      </c>
      <c r="J80">
        <v>7.4</v>
      </c>
      <c r="K80">
        <v>7.6</v>
      </c>
      <c r="L80">
        <v>6.1</v>
      </c>
      <c r="M80">
        <v>9.9</v>
      </c>
      <c r="N80">
        <v>6.5</v>
      </c>
      <c r="O80">
        <v>3.5</v>
      </c>
      <c r="P80">
        <v>8.8</v>
      </c>
      <c r="Q80">
        <v>7.5</v>
      </c>
      <c r="R80">
        <v>9.7</v>
      </c>
      <c r="S80">
        <v>10.7</v>
      </c>
      <c r="T80">
        <v>6.3</v>
      </c>
      <c r="U80">
        <v>11.2</v>
      </c>
      <c r="V80">
        <v>9.5</v>
      </c>
      <c r="W80">
        <v>5.7</v>
      </c>
      <c r="X80">
        <v>7.8</v>
      </c>
      <c r="Y80">
        <v>10</v>
      </c>
      <c r="Z80">
        <v>9.7</v>
      </c>
      <c r="AA80">
        <v>12.8</v>
      </c>
      <c r="AB80">
        <v>5.8</v>
      </c>
      <c r="AC80">
        <v>5.1</v>
      </c>
    </row>
    <row r="81" spans="1:29" ht="12.75">
      <c r="A81" s="4" t="s">
        <v>72</v>
      </c>
      <c r="B81" s="4" t="s">
        <v>2</v>
      </c>
      <c r="C81" s="5" t="s">
        <v>89</v>
      </c>
      <c r="D81" s="4"/>
      <c r="E81" s="4" t="s">
        <v>8</v>
      </c>
      <c r="F81" s="4"/>
      <c r="G81" s="4"/>
      <c r="H81" s="4" t="s">
        <v>90</v>
      </c>
      <c r="I81">
        <v>1.7</v>
      </c>
      <c r="J81">
        <v>4.2</v>
      </c>
      <c r="K81">
        <v>6.3</v>
      </c>
      <c r="L81">
        <v>8.2</v>
      </c>
      <c r="M81">
        <v>6.2</v>
      </c>
      <c r="N81">
        <v>7.4</v>
      </c>
      <c r="O81">
        <v>8.5</v>
      </c>
      <c r="P81">
        <v>9</v>
      </c>
      <c r="Q81">
        <v>14.3</v>
      </c>
      <c r="R81">
        <v>8.2</v>
      </c>
      <c r="S81">
        <v>11.1</v>
      </c>
      <c r="T81">
        <v>4.5</v>
      </c>
      <c r="U81">
        <v>5.8</v>
      </c>
      <c r="V81">
        <v>8.3</v>
      </c>
      <c r="W81">
        <v>10.5</v>
      </c>
      <c r="X81">
        <v>9.2</v>
      </c>
      <c r="Y81">
        <v>6.2</v>
      </c>
      <c r="Z81">
        <v>3.2</v>
      </c>
      <c r="AA81">
        <v>2.3</v>
      </c>
      <c r="AC81">
        <v>8.8</v>
      </c>
    </row>
    <row r="82" spans="1:29" ht="12.75">
      <c r="A82" s="4" t="s">
        <v>72</v>
      </c>
      <c r="B82" s="4" t="s">
        <v>2</v>
      </c>
      <c r="C82" s="5" t="s">
        <v>89</v>
      </c>
      <c r="D82" s="4"/>
      <c r="E82" s="4" t="s">
        <v>49</v>
      </c>
      <c r="F82" s="4"/>
      <c r="G82" s="4"/>
      <c r="H82" s="4" t="s">
        <v>90</v>
      </c>
      <c r="I82">
        <v>1.7</v>
      </c>
      <c r="J82">
        <v>4.4</v>
      </c>
      <c r="K82">
        <v>7.3</v>
      </c>
      <c r="L82">
        <v>7.4</v>
      </c>
      <c r="M82">
        <v>6.8</v>
      </c>
      <c r="N82">
        <v>4.4</v>
      </c>
      <c r="O82">
        <v>6.9</v>
      </c>
      <c r="P82">
        <v>9.7</v>
      </c>
      <c r="Q82">
        <v>7.8</v>
      </c>
      <c r="R82">
        <v>9.5</v>
      </c>
      <c r="S82">
        <v>9</v>
      </c>
      <c r="T82">
        <v>5.8</v>
      </c>
      <c r="U82">
        <v>12.5</v>
      </c>
      <c r="V82">
        <v>5</v>
      </c>
      <c r="W82">
        <v>9.9</v>
      </c>
      <c r="X82">
        <v>7.8</v>
      </c>
      <c r="Y82">
        <v>9.3</v>
      </c>
      <c r="Z82">
        <v>12.9</v>
      </c>
      <c r="AA82">
        <v>12.1</v>
      </c>
      <c r="AB82">
        <v>2.9</v>
      </c>
      <c r="AC82">
        <v>8.3</v>
      </c>
    </row>
    <row r="83" spans="1:29" ht="12.75">
      <c r="A83" s="4" t="s">
        <v>72</v>
      </c>
      <c r="B83" s="4" t="s">
        <v>2</v>
      </c>
      <c r="C83" s="5" t="s">
        <v>91</v>
      </c>
      <c r="D83" s="4"/>
      <c r="E83" s="4" t="s">
        <v>8</v>
      </c>
      <c r="F83" s="4"/>
      <c r="G83" s="4"/>
      <c r="H83" s="4" t="s">
        <v>92</v>
      </c>
      <c r="I83">
        <v>1.7</v>
      </c>
      <c r="P83">
        <v>2.5</v>
      </c>
      <c r="Q83">
        <v>2</v>
      </c>
      <c r="R83">
        <v>-0.1</v>
      </c>
      <c r="S83">
        <v>4.1</v>
      </c>
      <c r="T83">
        <v>2.1</v>
      </c>
      <c r="U83">
        <v>5.3</v>
      </c>
      <c r="V83">
        <v>12.1</v>
      </c>
      <c r="W83">
        <v>9.8</v>
      </c>
      <c r="X83">
        <v>10.5</v>
      </c>
      <c r="Y83">
        <v>9.2</v>
      </c>
      <c r="Z83">
        <v>11.6</v>
      </c>
      <c r="AA83">
        <v>11.6</v>
      </c>
      <c r="AB83">
        <v>12.2</v>
      </c>
      <c r="AC83">
        <v>8.8</v>
      </c>
    </row>
    <row r="84" spans="1:29" ht="12.75">
      <c r="A84" s="4" t="s">
        <v>72</v>
      </c>
      <c r="B84" s="4" t="s">
        <v>2</v>
      </c>
      <c r="C84" s="5" t="s">
        <v>91</v>
      </c>
      <c r="D84" s="4"/>
      <c r="E84" s="4" t="s">
        <v>49</v>
      </c>
      <c r="F84" s="4"/>
      <c r="G84" s="4"/>
      <c r="H84" s="4" t="s">
        <v>92</v>
      </c>
      <c r="I84">
        <v>1.7</v>
      </c>
      <c r="J84">
        <v>9</v>
      </c>
      <c r="K84">
        <v>9.9</v>
      </c>
      <c r="L84">
        <v>8.5</v>
      </c>
      <c r="M84">
        <v>5.7</v>
      </c>
      <c r="N84">
        <v>5.5</v>
      </c>
      <c r="O84">
        <v>7.1</v>
      </c>
      <c r="P84">
        <v>9.5</v>
      </c>
      <c r="Q84">
        <v>5.1</v>
      </c>
      <c r="R84">
        <v>2.5</v>
      </c>
      <c r="S84">
        <v>10.5</v>
      </c>
      <c r="T84">
        <v>9.4</v>
      </c>
      <c r="U84">
        <v>9.1</v>
      </c>
      <c r="V84">
        <v>8.1</v>
      </c>
      <c r="W84">
        <v>7.1</v>
      </c>
      <c r="X84">
        <v>7</v>
      </c>
      <c r="Y84">
        <v>11.4</v>
      </c>
      <c r="Z84">
        <v>9.7</v>
      </c>
      <c r="AA84">
        <v>8</v>
      </c>
      <c r="AB84">
        <v>-2.5</v>
      </c>
      <c r="AC84">
        <v>10.9</v>
      </c>
    </row>
    <row r="85" spans="1:29" ht="12.75">
      <c r="A85" s="4" t="s">
        <v>72</v>
      </c>
      <c r="B85" s="4" t="s">
        <v>2</v>
      </c>
      <c r="C85" s="5" t="s">
        <v>93</v>
      </c>
      <c r="D85" s="4"/>
      <c r="E85" s="4" t="s">
        <v>8</v>
      </c>
      <c r="F85" s="4"/>
      <c r="G85" s="4"/>
      <c r="H85" s="4" t="s">
        <v>94</v>
      </c>
      <c r="I85">
        <v>1.7</v>
      </c>
      <c r="P85">
        <v>1.9</v>
      </c>
      <c r="Q85">
        <v>1.7</v>
      </c>
      <c r="R85">
        <v>-4.9</v>
      </c>
      <c r="S85">
        <v>-2.8</v>
      </c>
      <c r="T85">
        <v>7.2</v>
      </c>
      <c r="U85">
        <v>9.5</v>
      </c>
      <c r="V85">
        <v>9.9</v>
      </c>
      <c r="W85">
        <v>10.9</v>
      </c>
      <c r="X85">
        <v>9.6</v>
      </c>
      <c r="Y85">
        <v>10.6</v>
      </c>
      <c r="Z85">
        <v>9.6</v>
      </c>
      <c r="AA85">
        <v>11.8</v>
      </c>
      <c r="AB85">
        <v>12.2</v>
      </c>
      <c r="AC85">
        <v>8.9</v>
      </c>
    </row>
    <row r="86" spans="1:29" ht="12.75">
      <c r="A86" s="4" t="s">
        <v>72</v>
      </c>
      <c r="B86" s="4" t="s">
        <v>2</v>
      </c>
      <c r="C86" s="5" t="s">
        <v>93</v>
      </c>
      <c r="D86" s="4"/>
      <c r="E86" s="4" t="s">
        <v>49</v>
      </c>
      <c r="F86" s="4"/>
      <c r="G86" s="4"/>
      <c r="H86" s="4" t="s">
        <v>94</v>
      </c>
      <c r="I86">
        <v>1.7</v>
      </c>
      <c r="J86">
        <v>9.8</v>
      </c>
      <c r="K86">
        <v>11.1</v>
      </c>
      <c r="L86">
        <v>6.8</v>
      </c>
      <c r="M86">
        <v>6.7</v>
      </c>
      <c r="N86">
        <v>9.6</v>
      </c>
      <c r="O86">
        <v>5.4</v>
      </c>
      <c r="P86">
        <v>5.8</v>
      </c>
      <c r="Q86">
        <v>1.7</v>
      </c>
      <c r="R86">
        <v>9.4</v>
      </c>
      <c r="S86">
        <v>6.5</v>
      </c>
      <c r="T86">
        <v>4.3</v>
      </c>
      <c r="U86">
        <v>13.4</v>
      </c>
      <c r="V86">
        <v>7.7</v>
      </c>
      <c r="W86">
        <v>6.7</v>
      </c>
      <c r="X86">
        <v>11.8</v>
      </c>
      <c r="Y86">
        <v>7</v>
      </c>
      <c r="Z86">
        <v>8.8</v>
      </c>
      <c r="AA86">
        <v>10.9</v>
      </c>
      <c r="AB86">
        <v>-3.7</v>
      </c>
      <c r="AC86">
        <v>9.8</v>
      </c>
    </row>
    <row r="87" spans="1:29" ht="12.75">
      <c r="A87" s="4" t="s">
        <v>72</v>
      </c>
      <c r="B87" s="4" t="s">
        <v>2</v>
      </c>
      <c r="C87" s="5" t="s">
        <v>95</v>
      </c>
      <c r="D87" s="4"/>
      <c r="E87" s="4" t="s">
        <v>8</v>
      </c>
      <c r="F87" s="4"/>
      <c r="G87" s="4"/>
      <c r="H87" s="4" t="s">
        <v>96</v>
      </c>
      <c r="I87">
        <v>1.7</v>
      </c>
      <c r="J87">
        <v>4.1</v>
      </c>
      <c r="K87">
        <v>16.4</v>
      </c>
      <c r="L87">
        <v>0.4</v>
      </c>
      <c r="M87">
        <v>2.2</v>
      </c>
      <c r="N87">
        <v>-0.7</v>
      </c>
      <c r="P87">
        <v>0.6</v>
      </c>
      <c r="Q87">
        <v>-0.1</v>
      </c>
      <c r="R87">
        <v>5.1</v>
      </c>
      <c r="S87">
        <v>7.6</v>
      </c>
      <c r="T87">
        <v>16</v>
      </c>
      <c r="U87">
        <v>10.6</v>
      </c>
      <c r="V87">
        <v>11.2</v>
      </c>
      <c r="W87">
        <v>10.5</v>
      </c>
      <c r="X87">
        <v>10.6</v>
      </c>
      <c r="Y87">
        <v>11.7</v>
      </c>
      <c r="Z87">
        <v>9.1</v>
      </c>
      <c r="AA87">
        <v>7.5</v>
      </c>
      <c r="AB87">
        <v>6.4</v>
      </c>
      <c r="AC87">
        <v>7.2</v>
      </c>
    </row>
    <row r="88" spans="1:29" ht="12.75">
      <c r="A88" s="4" t="s">
        <v>72</v>
      </c>
      <c r="B88" s="4" t="s">
        <v>2</v>
      </c>
      <c r="C88" s="5" t="s">
        <v>97</v>
      </c>
      <c r="D88" s="4"/>
      <c r="E88" s="4" t="s">
        <v>8</v>
      </c>
      <c r="F88" s="4"/>
      <c r="G88" s="4"/>
      <c r="H88" s="4" t="s">
        <v>98</v>
      </c>
      <c r="I88">
        <v>1.7</v>
      </c>
      <c r="J88">
        <v>8.3</v>
      </c>
      <c r="K88">
        <v>-0.4</v>
      </c>
      <c r="L88">
        <v>1.7</v>
      </c>
      <c r="M88">
        <v>-0.4</v>
      </c>
      <c r="O88">
        <v>0.3</v>
      </c>
      <c r="P88">
        <v>-0.5</v>
      </c>
      <c r="Q88">
        <v>2.7</v>
      </c>
      <c r="R88">
        <v>7.8</v>
      </c>
      <c r="S88">
        <v>13.9</v>
      </c>
      <c r="T88">
        <v>9.4</v>
      </c>
      <c r="U88">
        <v>10.5</v>
      </c>
      <c r="V88">
        <v>10</v>
      </c>
      <c r="W88">
        <v>11.6</v>
      </c>
      <c r="X88">
        <v>11.8</v>
      </c>
      <c r="Y88">
        <v>9.7</v>
      </c>
      <c r="Z88">
        <v>7.6</v>
      </c>
      <c r="AA88">
        <v>7.6</v>
      </c>
      <c r="AB88">
        <v>6.7</v>
      </c>
      <c r="AC88">
        <v>7.8</v>
      </c>
    </row>
    <row r="89" spans="1:29" ht="12.75">
      <c r="A89" s="4" t="s">
        <v>72</v>
      </c>
      <c r="B89" s="4" t="s">
        <v>2</v>
      </c>
      <c r="C89" s="5" t="s">
        <v>99</v>
      </c>
      <c r="D89" s="4"/>
      <c r="E89" s="4" t="s">
        <v>8</v>
      </c>
      <c r="F89" s="4"/>
      <c r="G89" s="4"/>
      <c r="H89" s="4" t="s">
        <v>100</v>
      </c>
      <c r="I89">
        <v>1.7</v>
      </c>
      <c r="L89">
        <v>0.7</v>
      </c>
      <c r="M89">
        <v>11.9</v>
      </c>
      <c r="N89">
        <v>10.3</v>
      </c>
      <c r="O89">
        <v>7.1</v>
      </c>
      <c r="P89">
        <v>8.4</v>
      </c>
      <c r="Q89">
        <v>8.4</v>
      </c>
      <c r="R89">
        <v>7</v>
      </c>
      <c r="S89">
        <v>9.8</v>
      </c>
      <c r="T89">
        <v>11.4</v>
      </c>
      <c r="U89">
        <v>11.1</v>
      </c>
      <c r="V89">
        <v>7.6</v>
      </c>
      <c r="W89">
        <v>9.4</v>
      </c>
      <c r="X89">
        <v>6.8</v>
      </c>
      <c r="Y89">
        <v>6.4</v>
      </c>
      <c r="Z89">
        <v>9</v>
      </c>
      <c r="AA89">
        <v>5.1</v>
      </c>
      <c r="AB89">
        <v>3.2</v>
      </c>
      <c r="AC89">
        <v>-4.1</v>
      </c>
    </row>
    <row r="90" spans="1:29" ht="12.75">
      <c r="A90" s="4" t="s">
        <v>72</v>
      </c>
      <c r="B90" s="4" t="s">
        <v>2</v>
      </c>
      <c r="C90" s="5" t="s">
        <v>99</v>
      </c>
      <c r="D90" s="4"/>
      <c r="E90" s="4" t="s">
        <v>49</v>
      </c>
      <c r="F90" s="4"/>
      <c r="G90" s="4"/>
      <c r="H90" s="4" t="s">
        <v>100</v>
      </c>
      <c r="I90">
        <v>1.7</v>
      </c>
      <c r="J90">
        <v>10.6</v>
      </c>
      <c r="K90">
        <v>5.4</v>
      </c>
      <c r="L90">
        <v>9.3</v>
      </c>
      <c r="M90">
        <v>7.9</v>
      </c>
      <c r="N90">
        <v>8</v>
      </c>
      <c r="O90">
        <v>7.4</v>
      </c>
      <c r="P90">
        <v>8.7</v>
      </c>
      <c r="Q90">
        <v>9.6</v>
      </c>
      <c r="R90">
        <v>7.6</v>
      </c>
      <c r="S90">
        <v>5.2</v>
      </c>
      <c r="T90">
        <v>6.8</v>
      </c>
      <c r="U90">
        <v>10</v>
      </c>
      <c r="V90">
        <v>8.4</v>
      </c>
      <c r="W90">
        <v>9</v>
      </c>
      <c r="X90">
        <v>8.5</v>
      </c>
      <c r="Y90">
        <v>10.3</v>
      </c>
      <c r="Z90">
        <v>5.6</v>
      </c>
      <c r="AA90">
        <v>7.5</v>
      </c>
      <c r="AB90">
        <v>6.1</v>
      </c>
      <c r="AC90">
        <v>9.8</v>
      </c>
    </row>
    <row r="91" spans="1:29" ht="12.75">
      <c r="A91" s="4" t="s">
        <v>72</v>
      </c>
      <c r="B91" s="4" t="s">
        <v>2</v>
      </c>
      <c r="C91" s="5" t="s">
        <v>103</v>
      </c>
      <c r="D91" s="4"/>
      <c r="E91" s="4" t="s">
        <v>8</v>
      </c>
      <c r="F91" s="4"/>
      <c r="G91" s="4"/>
      <c r="H91" s="4" t="s">
        <v>104</v>
      </c>
      <c r="I91">
        <v>1.7</v>
      </c>
      <c r="L91">
        <v>0.7</v>
      </c>
      <c r="M91">
        <v>5.6</v>
      </c>
      <c r="N91">
        <v>10.6</v>
      </c>
      <c r="O91">
        <v>8.1</v>
      </c>
      <c r="P91">
        <v>5.5</v>
      </c>
      <c r="Q91">
        <v>8.3</v>
      </c>
      <c r="R91">
        <v>6.5</v>
      </c>
      <c r="S91">
        <v>4</v>
      </c>
      <c r="T91">
        <v>7.9</v>
      </c>
      <c r="U91">
        <v>4.8</v>
      </c>
      <c r="V91">
        <v>8.2</v>
      </c>
      <c r="W91">
        <v>11.4</v>
      </c>
      <c r="X91">
        <v>7.8</v>
      </c>
      <c r="Y91">
        <v>5.1</v>
      </c>
      <c r="Z91">
        <v>7.3</v>
      </c>
      <c r="AA91">
        <v>8.2</v>
      </c>
      <c r="AB91">
        <v>11.4</v>
      </c>
      <c r="AC91">
        <v>8</v>
      </c>
    </row>
    <row r="92" spans="1:29" ht="12.75">
      <c r="A92" s="4" t="s">
        <v>72</v>
      </c>
      <c r="B92" s="4" t="s">
        <v>2</v>
      </c>
      <c r="C92" s="5" t="s">
        <v>103</v>
      </c>
      <c r="D92" s="4"/>
      <c r="E92" s="4" t="s">
        <v>49</v>
      </c>
      <c r="F92" s="4"/>
      <c r="G92" s="4"/>
      <c r="H92" s="4" t="s">
        <v>104</v>
      </c>
      <c r="I92">
        <v>1.7</v>
      </c>
      <c r="J92">
        <v>4</v>
      </c>
      <c r="K92">
        <v>8.4</v>
      </c>
      <c r="L92">
        <v>1.8</v>
      </c>
      <c r="M92">
        <v>7.8</v>
      </c>
      <c r="N92">
        <v>9.8</v>
      </c>
      <c r="O92">
        <v>2.7</v>
      </c>
      <c r="P92">
        <v>9.9</v>
      </c>
      <c r="Q92">
        <v>11.3</v>
      </c>
      <c r="R92">
        <v>5.9</v>
      </c>
      <c r="S92">
        <v>10.4</v>
      </c>
      <c r="T92">
        <v>5.7</v>
      </c>
      <c r="U92">
        <v>10</v>
      </c>
      <c r="V92">
        <v>7.5</v>
      </c>
      <c r="W92">
        <v>9.1</v>
      </c>
      <c r="X92">
        <v>10.4</v>
      </c>
      <c r="Y92">
        <v>12.2</v>
      </c>
      <c r="Z92">
        <v>9.2</v>
      </c>
      <c r="AA92">
        <v>6.6</v>
      </c>
      <c r="AB92">
        <v>11.3</v>
      </c>
      <c r="AC92">
        <v>9.9</v>
      </c>
    </row>
    <row r="93" spans="1:29" ht="12.75">
      <c r="A93" s="4" t="s">
        <v>72</v>
      </c>
      <c r="B93" s="4" t="s">
        <v>2</v>
      </c>
      <c r="C93" s="5" t="s">
        <v>105</v>
      </c>
      <c r="D93" s="4"/>
      <c r="E93" s="4" t="s">
        <v>8</v>
      </c>
      <c r="F93" s="4"/>
      <c r="G93" s="4"/>
      <c r="H93" s="4" t="s">
        <v>106</v>
      </c>
      <c r="I93">
        <v>1.7</v>
      </c>
      <c r="L93">
        <v>0.6</v>
      </c>
      <c r="M93">
        <v>5.2</v>
      </c>
      <c r="N93">
        <v>10.1</v>
      </c>
      <c r="O93">
        <v>5.5</v>
      </c>
      <c r="P93">
        <v>6.3</v>
      </c>
      <c r="Q93">
        <v>8.5</v>
      </c>
      <c r="R93">
        <v>4.2</v>
      </c>
      <c r="S93">
        <v>8.5</v>
      </c>
      <c r="T93">
        <v>5.9</v>
      </c>
      <c r="U93">
        <v>4.1</v>
      </c>
      <c r="V93">
        <v>10.1</v>
      </c>
      <c r="W93">
        <v>8.5</v>
      </c>
      <c r="X93">
        <v>2.7</v>
      </c>
      <c r="Y93">
        <v>6.8</v>
      </c>
      <c r="Z93">
        <v>8.2</v>
      </c>
      <c r="AA93">
        <v>11.7</v>
      </c>
      <c r="AB93">
        <v>12.8</v>
      </c>
      <c r="AC93">
        <v>9.7</v>
      </c>
    </row>
    <row r="94" spans="1:29" ht="12.75">
      <c r="A94" s="4" t="s">
        <v>72</v>
      </c>
      <c r="B94" s="4" t="s">
        <v>2</v>
      </c>
      <c r="C94" s="5" t="s">
        <v>105</v>
      </c>
      <c r="D94" s="4"/>
      <c r="E94" s="4" t="s">
        <v>49</v>
      </c>
      <c r="F94" s="4"/>
      <c r="G94" s="4"/>
      <c r="H94" s="4" t="s">
        <v>106</v>
      </c>
      <c r="I94">
        <v>1.7</v>
      </c>
      <c r="J94">
        <v>4.6</v>
      </c>
      <c r="K94">
        <v>7.2</v>
      </c>
      <c r="L94">
        <v>4.2</v>
      </c>
      <c r="M94">
        <v>3.4</v>
      </c>
      <c r="N94">
        <v>7.4</v>
      </c>
      <c r="O94">
        <v>5.8</v>
      </c>
      <c r="P94">
        <v>7</v>
      </c>
      <c r="Q94">
        <v>7.4</v>
      </c>
      <c r="R94">
        <v>9.5</v>
      </c>
      <c r="S94">
        <v>10</v>
      </c>
      <c r="T94">
        <v>5.6</v>
      </c>
      <c r="U94">
        <v>8.3</v>
      </c>
      <c r="V94">
        <v>11.6</v>
      </c>
      <c r="W94">
        <v>10.1</v>
      </c>
      <c r="X94">
        <v>7.3</v>
      </c>
      <c r="Y94">
        <v>15.2</v>
      </c>
      <c r="Z94">
        <v>9.1</v>
      </c>
      <c r="AA94">
        <v>9</v>
      </c>
      <c r="AB94">
        <v>11.1</v>
      </c>
      <c r="AC94">
        <v>9.8</v>
      </c>
    </row>
    <row r="95" spans="1:29" ht="12.75">
      <c r="A95" s="4" t="s">
        <v>72</v>
      </c>
      <c r="B95" s="4" t="s">
        <v>3</v>
      </c>
      <c r="C95" s="5" t="s">
        <v>550</v>
      </c>
      <c r="D95" s="5" t="s">
        <v>547</v>
      </c>
      <c r="E95" s="4" t="s">
        <v>8</v>
      </c>
      <c r="F95" s="4"/>
      <c r="G95" s="4"/>
      <c r="H95" s="4"/>
      <c r="I95">
        <v>1.7</v>
      </c>
      <c r="L95">
        <v>7.7</v>
      </c>
      <c r="M95">
        <v>1.3</v>
      </c>
      <c r="N95">
        <v>2.7</v>
      </c>
      <c r="O95">
        <v>4.1</v>
      </c>
      <c r="P95">
        <v>6.4</v>
      </c>
      <c r="Q95">
        <v>5.9</v>
      </c>
      <c r="R95">
        <v>-2.4</v>
      </c>
      <c r="S95">
        <v>0.7</v>
      </c>
      <c r="T95">
        <v>7.6</v>
      </c>
      <c r="U95">
        <v>9.7</v>
      </c>
      <c r="V95">
        <v>7.6</v>
      </c>
      <c r="W95">
        <v>10.2</v>
      </c>
      <c r="X95">
        <v>9.6</v>
      </c>
      <c r="Y95">
        <v>8.8</v>
      </c>
      <c r="Z95">
        <v>11.8</v>
      </c>
      <c r="AA95">
        <v>10.6</v>
      </c>
      <c r="AB95">
        <v>9.4</v>
      </c>
      <c r="AC95">
        <v>9</v>
      </c>
    </row>
    <row r="96" spans="1:29" ht="12.75">
      <c r="A96" s="4" t="s">
        <v>72</v>
      </c>
      <c r="B96" s="4" t="s">
        <v>3</v>
      </c>
      <c r="C96" s="5" t="s">
        <v>549</v>
      </c>
      <c r="D96" s="5" t="s">
        <v>548</v>
      </c>
      <c r="E96" s="4" t="s">
        <v>8</v>
      </c>
      <c r="F96" s="4"/>
      <c r="G96" s="4"/>
      <c r="H96" s="4"/>
      <c r="I96">
        <v>1.7</v>
      </c>
      <c r="P96">
        <v>0.5</v>
      </c>
      <c r="Q96">
        <v>3.2</v>
      </c>
      <c r="R96">
        <v>-1.3</v>
      </c>
      <c r="S96">
        <v>-0.4</v>
      </c>
      <c r="T96">
        <v>5</v>
      </c>
      <c r="U96">
        <v>7.6</v>
      </c>
      <c r="V96">
        <v>7.2</v>
      </c>
      <c r="W96">
        <v>9.9</v>
      </c>
      <c r="X96">
        <v>8.4</v>
      </c>
      <c r="Y96">
        <v>8.8</v>
      </c>
      <c r="Z96">
        <v>9.8</v>
      </c>
      <c r="AA96">
        <v>9.8</v>
      </c>
      <c r="AB96">
        <v>14</v>
      </c>
      <c r="AC96">
        <v>7.1</v>
      </c>
    </row>
    <row r="97" spans="1:29" ht="12.75">
      <c r="A97" s="4" t="s">
        <v>72</v>
      </c>
      <c r="B97" s="4" t="s">
        <v>3</v>
      </c>
      <c r="C97" s="5" t="s">
        <v>388</v>
      </c>
      <c r="D97" s="4" t="s">
        <v>387</v>
      </c>
      <c r="E97" s="4" t="s">
        <v>8</v>
      </c>
      <c r="F97" s="4"/>
      <c r="G97" s="4"/>
      <c r="H97" s="4"/>
      <c r="I97">
        <v>1.7</v>
      </c>
      <c r="J97">
        <v>11.8</v>
      </c>
      <c r="K97">
        <v>4.4</v>
      </c>
      <c r="L97">
        <v>8.3</v>
      </c>
      <c r="M97">
        <v>8.8</v>
      </c>
      <c r="N97">
        <v>6.6</v>
      </c>
      <c r="O97">
        <v>6.3</v>
      </c>
      <c r="P97">
        <v>6.2</v>
      </c>
      <c r="Q97">
        <v>9.2</v>
      </c>
      <c r="R97">
        <v>9.4</v>
      </c>
      <c r="S97">
        <v>10.8</v>
      </c>
      <c r="T97">
        <v>10.9</v>
      </c>
      <c r="U97">
        <v>8.5</v>
      </c>
      <c r="V97">
        <v>8.3</v>
      </c>
      <c r="W97">
        <v>8.4</v>
      </c>
      <c r="X97">
        <v>8.4</v>
      </c>
      <c r="Y97">
        <v>6.5</v>
      </c>
      <c r="Z97">
        <v>6.8</v>
      </c>
      <c r="AA97">
        <v>3.6</v>
      </c>
      <c r="AB97">
        <v>5.7</v>
      </c>
      <c r="AC97">
        <v>11.4</v>
      </c>
    </row>
    <row r="98" spans="1:29" ht="12.75">
      <c r="A98" s="4" t="s">
        <v>72</v>
      </c>
      <c r="B98" s="4" t="s">
        <v>3</v>
      </c>
      <c r="C98" s="5" t="s">
        <v>408</v>
      </c>
      <c r="D98" s="4" t="s">
        <v>407</v>
      </c>
      <c r="E98" s="4" t="s">
        <v>8</v>
      </c>
      <c r="F98" s="4"/>
      <c r="G98" s="4"/>
      <c r="H98" s="4" t="s">
        <v>401</v>
      </c>
      <c r="I98">
        <v>1.7</v>
      </c>
      <c r="P98">
        <v>7.5</v>
      </c>
      <c r="Q98">
        <v>8.9</v>
      </c>
      <c r="R98">
        <v>9.1</v>
      </c>
      <c r="S98">
        <v>11</v>
      </c>
      <c r="T98">
        <v>8.4</v>
      </c>
      <c r="U98">
        <v>9.8</v>
      </c>
      <c r="V98">
        <v>11.9</v>
      </c>
      <c r="W98">
        <v>8.4</v>
      </c>
      <c r="X98">
        <v>7.4</v>
      </c>
      <c r="Y98">
        <v>9.1</v>
      </c>
      <c r="Z98">
        <v>7.8</v>
      </c>
      <c r="AA98">
        <v>9.5</v>
      </c>
      <c r="AB98">
        <v>5.9</v>
      </c>
      <c r="AC98">
        <v>-1.6</v>
      </c>
    </row>
    <row r="99" spans="1:29" ht="12.75">
      <c r="A99" s="4" t="s">
        <v>72</v>
      </c>
      <c r="B99" s="4" t="s">
        <v>3</v>
      </c>
      <c r="C99" s="5" t="s">
        <v>410</v>
      </c>
      <c r="D99" s="4" t="s">
        <v>409</v>
      </c>
      <c r="E99" s="4" t="s">
        <v>8</v>
      </c>
      <c r="F99" s="4"/>
      <c r="G99" s="4"/>
      <c r="H99" s="4" t="s">
        <v>401</v>
      </c>
      <c r="I99">
        <v>1.7</v>
      </c>
      <c r="Q99">
        <v>-1.3</v>
      </c>
      <c r="R99">
        <v>8.9</v>
      </c>
      <c r="S99">
        <v>9.1</v>
      </c>
      <c r="T99">
        <v>8.8</v>
      </c>
      <c r="U99">
        <v>7.9</v>
      </c>
      <c r="V99">
        <v>13.5</v>
      </c>
      <c r="W99">
        <v>9.8</v>
      </c>
      <c r="X99">
        <v>11.4</v>
      </c>
      <c r="Y99">
        <v>9</v>
      </c>
      <c r="Z99">
        <v>7.3</v>
      </c>
      <c r="AA99">
        <v>4.8</v>
      </c>
      <c r="AB99">
        <v>5.6</v>
      </c>
      <c r="AC99">
        <v>5.8</v>
      </c>
    </row>
    <row r="100" spans="1:29" ht="12.75">
      <c r="A100" s="4" t="s">
        <v>72</v>
      </c>
      <c r="B100" s="4" t="s">
        <v>3</v>
      </c>
      <c r="C100" s="5" t="s">
        <v>381</v>
      </c>
      <c r="D100" s="4" t="s">
        <v>380</v>
      </c>
      <c r="E100" s="4" t="s">
        <v>8</v>
      </c>
      <c r="F100" s="4"/>
      <c r="G100" s="4"/>
      <c r="H100" s="4" t="s">
        <v>382</v>
      </c>
      <c r="I100">
        <v>1.7</v>
      </c>
      <c r="Q100">
        <v>-0.7</v>
      </c>
      <c r="R100">
        <v>3.5</v>
      </c>
      <c r="S100">
        <v>-4.6</v>
      </c>
      <c r="T100">
        <v>1.3</v>
      </c>
      <c r="U100">
        <v>6.8</v>
      </c>
      <c r="V100">
        <v>5.6</v>
      </c>
      <c r="W100">
        <v>7</v>
      </c>
      <c r="X100">
        <v>9.7</v>
      </c>
      <c r="Y100">
        <v>8.9</v>
      </c>
      <c r="Z100">
        <v>13.2</v>
      </c>
      <c r="AA100">
        <v>14.1</v>
      </c>
      <c r="AB100">
        <v>11</v>
      </c>
      <c r="AC100">
        <v>17.4</v>
      </c>
    </row>
    <row r="101" spans="1:29" ht="12.75">
      <c r="A101" s="4" t="s">
        <v>72</v>
      </c>
      <c r="B101" s="4" t="s">
        <v>3</v>
      </c>
      <c r="C101" s="5" t="s">
        <v>381</v>
      </c>
      <c r="D101" s="4" t="s">
        <v>380</v>
      </c>
      <c r="E101" s="4" t="s">
        <v>49</v>
      </c>
      <c r="F101" s="4"/>
      <c r="G101" s="4"/>
      <c r="H101" s="4" t="s">
        <v>382</v>
      </c>
      <c r="I101">
        <v>1.7</v>
      </c>
      <c r="J101">
        <v>9.4</v>
      </c>
      <c r="K101">
        <v>8.6</v>
      </c>
      <c r="L101">
        <v>4.9</v>
      </c>
      <c r="M101">
        <v>9.1</v>
      </c>
      <c r="N101">
        <v>12.2</v>
      </c>
      <c r="O101">
        <v>8.2</v>
      </c>
      <c r="P101">
        <v>12.3</v>
      </c>
      <c r="Q101">
        <v>6.8</v>
      </c>
      <c r="R101">
        <v>13.3</v>
      </c>
      <c r="S101">
        <v>5.5</v>
      </c>
      <c r="T101">
        <v>11.6</v>
      </c>
      <c r="U101">
        <v>4.2</v>
      </c>
      <c r="V101">
        <v>9.4</v>
      </c>
      <c r="W101">
        <v>15.8</v>
      </c>
      <c r="X101">
        <v>0.4</v>
      </c>
      <c r="Y101">
        <v>-0.2</v>
      </c>
      <c r="Z101">
        <v>6.1</v>
      </c>
      <c r="AA101">
        <v>5.4</v>
      </c>
      <c r="AB101">
        <v>3.6</v>
      </c>
      <c r="AC101">
        <v>8.8</v>
      </c>
    </row>
    <row r="102" spans="1:29" ht="12.75">
      <c r="A102" s="4" t="s">
        <v>72</v>
      </c>
      <c r="B102" s="4" t="s">
        <v>3</v>
      </c>
      <c r="C102" s="5" t="s">
        <v>461</v>
      </c>
      <c r="D102" s="4" t="s">
        <v>460</v>
      </c>
      <c r="E102" s="4" t="s">
        <v>8</v>
      </c>
      <c r="F102" s="4"/>
      <c r="G102" s="4"/>
      <c r="H102" s="4"/>
      <c r="I102">
        <v>1.7</v>
      </c>
      <c r="M102">
        <v>12.2</v>
      </c>
      <c r="N102">
        <v>8.6</v>
      </c>
      <c r="O102">
        <v>7.5</v>
      </c>
      <c r="P102">
        <v>1</v>
      </c>
      <c r="Q102">
        <v>4.5</v>
      </c>
      <c r="R102">
        <v>-3</v>
      </c>
      <c r="S102">
        <v>0.8</v>
      </c>
      <c r="T102">
        <v>4.7</v>
      </c>
      <c r="U102">
        <v>2.9</v>
      </c>
      <c r="V102">
        <v>9.2</v>
      </c>
      <c r="W102">
        <v>7.5</v>
      </c>
      <c r="X102">
        <v>7.3</v>
      </c>
      <c r="Y102">
        <v>7.8</v>
      </c>
      <c r="Z102">
        <v>8.9</v>
      </c>
      <c r="AA102">
        <v>8.7</v>
      </c>
      <c r="AB102">
        <v>9</v>
      </c>
      <c r="AC102">
        <v>7.9</v>
      </c>
    </row>
    <row r="103" spans="1:29" ht="12.75">
      <c r="A103" s="4" t="s">
        <v>72</v>
      </c>
      <c r="B103" s="4" t="s">
        <v>3</v>
      </c>
      <c r="C103" s="5" t="s">
        <v>402</v>
      </c>
      <c r="D103" s="4" t="s">
        <v>404</v>
      </c>
      <c r="E103" s="4" t="s">
        <v>8</v>
      </c>
      <c r="F103" s="4"/>
      <c r="G103" s="4"/>
      <c r="H103" s="4" t="s">
        <v>399</v>
      </c>
      <c r="I103">
        <v>1.7</v>
      </c>
      <c r="L103">
        <v>0.2</v>
      </c>
      <c r="M103">
        <v>4.7</v>
      </c>
      <c r="N103">
        <v>10.2</v>
      </c>
      <c r="O103">
        <v>7.6</v>
      </c>
      <c r="P103">
        <v>13.7</v>
      </c>
      <c r="Q103">
        <v>9.5</v>
      </c>
      <c r="R103">
        <v>12.5</v>
      </c>
      <c r="S103">
        <v>6.6</v>
      </c>
      <c r="T103">
        <v>8.2</v>
      </c>
      <c r="U103">
        <v>12.4</v>
      </c>
      <c r="V103">
        <v>8.7</v>
      </c>
      <c r="W103">
        <v>8.6</v>
      </c>
      <c r="X103">
        <v>8.7</v>
      </c>
      <c r="Y103">
        <v>7.6</v>
      </c>
      <c r="Z103">
        <v>6.2</v>
      </c>
      <c r="AA103">
        <v>6.3</v>
      </c>
      <c r="AB103">
        <v>2.9</v>
      </c>
      <c r="AC103">
        <v>6.2</v>
      </c>
    </row>
    <row r="104" spans="1:29" ht="12.75">
      <c r="A104" s="4" t="s">
        <v>72</v>
      </c>
      <c r="B104" s="4" t="s">
        <v>3</v>
      </c>
      <c r="C104" s="5" t="s">
        <v>406</v>
      </c>
      <c r="D104" s="4" t="s">
        <v>403</v>
      </c>
      <c r="E104" s="4" t="s">
        <v>8</v>
      </c>
      <c r="F104" s="4"/>
      <c r="G104" s="4"/>
      <c r="H104" t="s">
        <v>401</v>
      </c>
      <c r="I104">
        <v>1.7</v>
      </c>
      <c r="L104">
        <v>2.9</v>
      </c>
      <c r="M104">
        <v>8.5</v>
      </c>
      <c r="N104">
        <v>1.9</v>
      </c>
      <c r="O104">
        <v>7.6</v>
      </c>
      <c r="P104">
        <v>7.6</v>
      </c>
      <c r="Q104">
        <v>10.3</v>
      </c>
      <c r="R104">
        <v>6</v>
      </c>
      <c r="S104">
        <v>9.9</v>
      </c>
      <c r="T104">
        <v>9.7</v>
      </c>
      <c r="U104">
        <v>6.5</v>
      </c>
      <c r="V104">
        <v>11.9</v>
      </c>
      <c r="W104">
        <v>5.8</v>
      </c>
      <c r="X104">
        <v>9.1</v>
      </c>
      <c r="Y104">
        <v>8.6</v>
      </c>
      <c r="Z104">
        <v>8.3</v>
      </c>
      <c r="AA104">
        <v>7.3</v>
      </c>
      <c r="AB104">
        <v>10.3</v>
      </c>
      <c r="AC104">
        <v>6</v>
      </c>
    </row>
    <row r="105" spans="1:29" ht="12.75">
      <c r="A105" s="4" t="s">
        <v>72</v>
      </c>
      <c r="B105" s="4" t="s">
        <v>3</v>
      </c>
      <c r="C105" s="5" t="s">
        <v>378</v>
      </c>
      <c r="D105" s="4" t="s">
        <v>379</v>
      </c>
      <c r="E105" s="4" t="s">
        <v>8</v>
      </c>
      <c r="F105" s="4"/>
      <c r="G105" s="4"/>
      <c r="H105" s="4" t="s">
        <v>382</v>
      </c>
      <c r="I105">
        <v>1.7</v>
      </c>
      <c r="L105">
        <v>0.4</v>
      </c>
      <c r="M105">
        <v>-4.7</v>
      </c>
      <c r="N105">
        <v>-1.5</v>
      </c>
      <c r="O105">
        <v>5.8</v>
      </c>
      <c r="P105">
        <v>9.8</v>
      </c>
      <c r="Q105">
        <v>8.7</v>
      </c>
      <c r="R105">
        <v>6</v>
      </c>
      <c r="S105">
        <v>8.3</v>
      </c>
      <c r="T105">
        <v>8.5</v>
      </c>
      <c r="U105">
        <v>5.4</v>
      </c>
      <c r="V105">
        <v>8.6</v>
      </c>
      <c r="W105">
        <v>7.6</v>
      </c>
      <c r="X105">
        <v>10.4</v>
      </c>
      <c r="Y105">
        <v>12.1</v>
      </c>
      <c r="Z105">
        <v>13.4</v>
      </c>
      <c r="AA105">
        <v>13.5</v>
      </c>
      <c r="AB105">
        <v>11.4</v>
      </c>
      <c r="AC105">
        <v>10.5</v>
      </c>
    </row>
    <row r="106" spans="1:29" ht="12.75">
      <c r="A106" s="4" t="s">
        <v>72</v>
      </c>
      <c r="B106" s="4" t="s">
        <v>3</v>
      </c>
      <c r="C106" s="5" t="s">
        <v>378</v>
      </c>
      <c r="D106" s="4" t="s">
        <v>379</v>
      </c>
      <c r="E106" s="4" t="s">
        <v>49</v>
      </c>
      <c r="F106" s="4"/>
      <c r="G106" s="4"/>
      <c r="H106" s="4" t="s">
        <v>382</v>
      </c>
      <c r="I106">
        <v>1.7</v>
      </c>
      <c r="K106">
        <v>2.8</v>
      </c>
      <c r="L106">
        <v>-1.4</v>
      </c>
      <c r="M106">
        <v>10.3</v>
      </c>
      <c r="N106">
        <v>9.1</v>
      </c>
      <c r="O106">
        <v>8.5</v>
      </c>
      <c r="P106">
        <v>9.7</v>
      </c>
      <c r="Q106">
        <v>12.4</v>
      </c>
      <c r="R106">
        <v>8.8</v>
      </c>
      <c r="S106">
        <v>10.3</v>
      </c>
      <c r="T106">
        <v>6.9</v>
      </c>
      <c r="U106">
        <v>10.7</v>
      </c>
      <c r="V106">
        <v>8.9</v>
      </c>
      <c r="W106">
        <v>9.8</v>
      </c>
      <c r="X106">
        <v>11.9</v>
      </c>
      <c r="Y106">
        <v>9.8</v>
      </c>
      <c r="Z106">
        <v>5.3</v>
      </c>
      <c r="AA106">
        <v>9.6</v>
      </c>
      <c r="AB106">
        <v>-0.2</v>
      </c>
      <c r="AC106">
        <v>9.6</v>
      </c>
    </row>
    <row r="107" spans="1:29" ht="12.75">
      <c r="A107" s="4" t="s">
        <v>72</v>
      </c>
      <c r="B107" s="4" t="s">
        <v>3</v>
      </c>
      <c r="C107" s="5" t="s">
        <v>400</v>
      </c>
      <c r="D107" s="4" t="s">
        <v>405</v>
      </c>
      <c r="E107" s="4" t="s">
        <v>8</v>
      </c>
      <c r="F107" s="4"/>
      <c r="G107" s="4"/>
      <c r="H107" s="4" t="s">
        <v>399</v>
      </c>
      <c r="I107">
        <v>1.7</v>
      </c>
      <c r="L107">
        <v>2.1</v>
      </c>
      <c r="M107">
        <v>7.8</v>
      </c>
      <c r="N107">
        <v>12</v>
      </c>
      <c r="O107">
        <v>11.6</v>
      </c>
      <c r="P107">
        <v>9.2</v>
      </c>
      <c r="Q107">
        <v>9.8</v>
      </c>
      <c r="R107">
        <v>9.8</v>
      </c>
      <c r="S107">
        <v>12.3</v>
      </c>
      <c r="T107">
        <v>9.4</v>
      </c>
      <c r="U107">
        <v>8.5</v>
      </c>
      <c r="V107">
        <v>9.7</v>
      </c>
      <c r="W107">
        <v>8</v>
      </c>
      <c r="X107">
        <v>5.9</v>
      </c>
      <c r="Y107">
        <v>10.8</v>
      </c>
      <c r="Z107">
        <v>5.1</v>
      </c>
      <c r="AA107">
        <v>3.5</v>
      </c>
      <c r="AB107">
        <v>4.6</v>
      </c>
      <c r="AC107">
        <v>2.7</v>
      </c>
    </row>
    <row r="108" spans="1:29" ht="12.75">
      <c r="A108" s="4" t="s">
        <v>72</v>
      </c>
      <c r="B108" s="4" t="s">
        <v>3</v>
      </c>
      <c r="C108" s="6" t="s">
        <v>101</v>
      </c>
      <c r="D108" s="7" t="s">
        <v>102</v>
      </c>
      <c r="E108" s="4" t="s">
        <v>8</v>
      </c>
      <c r="F108" s="4"/>
      <c r="G108" s="4"/>
      <c r="H108" s="4"/>
      <c r="I108">
        <v>1.7</v>
      </c>
      <c r="K108">
        <v>1.1</v>
      </c>
      <c r="L108">
        <v>2.4</v>
      </c>
      <c r="M108">
        <v>1.9</v>
      </c>
      <c r="N108">
        <v>3.7</v>
      </c>
      <c r="O108">
        <v>8.9</v>
      </c>
      <c r="P108">
        <v>8.3</v>
      </c>
      <c r="Q108">
        <v>10.9</v>
      </c>
      <c r="R108">
        <v>12.7</v>
      </c>
      <c r="S108">
        <v>9.7</v>
      </c>
      <c r="T108">
        <v>13.8</v>
      </c>
      <c r="U108">
        <v>11.9</v>
      </c>
      <c r="V108">
        <v>11.2</v>
      </c>
      <c r="W108">
        <v>9.6</v>
      </c>
      <c r="X108">
        <v>12.3</v>
      </c>
      <c r="Y108">
        <v>8.2</v>
      </c>
      <c r="Z108">
        <v>6.2</v>
      </c>
      <c r="AA108">
        <v>4.6</v>
      </c>
      <c r="AB108">
        <v>3.9</v>
      </c>
      <c r="AC108">
        <v>2.7</v>
      </c>
    </row>
    <row r="109" spans="1:29" ht="12.75">
      <c r="A109" s="4" t="s">
        <v>107</v>
      </c>
      <c r="B109" s="4" t="s">
        <v>2</v>
      </c>
      <c r="C109" s="5" t="s">
        <v>108</v>
      </c>
      <c r="D109" s="4"/>
      <c r="E109" s="4" t="s">
        <v>8</v>
      </c>
      <c r="F109" s="4"/>
      <c r="G109" s="4"/>
      <c r="H109" s="4" t="s">
        <v>109</v>
      </c>
      <c r="I109">
        <v>1.7</v>
      </c>
      <c r="J109">
        <v>0.7</v>
      </c>
      <c r="K109">
        <v>12.5</v>
      </c>
      <c r="L109">
        <v>-3.5</v>
      </c>
      <c r="M109">
        <v>14.3</v>
      </c>
      <c r="N109">
        <v>10.6</v>
      </c>
      <c r="O109">
        <v>9.6</v>
      </c>
      <c r="P109">
        <v>9.1</v>
      </c>
      <c r="Q109">
        <v>9.2</v>
      </c>
      <c r="R109">
        <v>11.4</v>
      </c>
      <c r="S109">
        <v>7.2</v>
      </c>
      <c r="T109">
        <v>9.7</v>
      </c>
      <c r="U109">
        <v>10.3</v>
      </c>
      <c r="V109">
        <v>12.4</v>
      </c>
      <c r="W109">
        <v>9.3</v>
      </c>
      <c r="X109">
        <v>11.5</v>
      </c>
      <c r="Y109">
        <v>7.8</v>
      </c>
      <c r="Z109">
        <v>9.8</v>
      </c>
      <c r="AA109">
        <v>3.1</v>
      </c>
      <c r="AB109">
        <v>3.2</v>
      </c>
      <c r="AC109">
        <v>1</v>
      </c>
    </row>
    <row r="110" spans="1:29" ht="12.75">
      <c r="A110" s="4" t="s">
        <v>107</v>
      </c>
      <c r="B110" s="4" t="s">
        <v>2</v>
      </c>
      <c r="C110" s="5" t="s">
        <v>108</v>
      </c>
      <c r="D110" s="4"/>
      <c r="E110" s="4" t="s">
        <v>49</v>
      </c>
      <c r="F110" s="4"/>
      <c r="G110" s="4"/>
      <c r="H110" s="4" t="s">
        <v>109</v>
      </c>
      <c r="I110">
        <v>1.7</v>
      </c>
      <c r="J110">
        <v>8.8</v>
      </c>
      <c r="K110">
        <v>9.4</v>
      </c>
      <c r="L110">
        <v>10.3</v>
      </c>
      <c r="M110">
        <v>9.3</v>
      </c>
      <c r="N110">
        <v>8</v>
      </c>
      <c r="O110">
        <v>6.8</v>
      </c>
      <c r="P110">
        <v>13.9</v>
      </c>
      <c r="Q110">
        <v>8.1</v>
      </c>
      <c r="R110">
        <v>5.6</v>
      </c>
      <c r="S110">
        <v>11.2</v>
      </c>
      <c r="T110">
        <v>7.9</v>
      </c>
      <c r="U110">
        <v>7.2</v>
      </c>
      <c r="V110">
        <v>10.1</v>
      </c>
      <c r="W110">
        <v>9.2</v>
      </c>
      <c r="X110">
        <v>11.1</v>
      </c>
      <c r="Y110">
        <v>7.4</v>
      </c>
      <c r="Z110">
        <v>8.2</v>
      </c>
      <c r="AA110">
        <v>5.8</v>
      </c>
      <c r="AB110">
        <v>2.6</v>
      </c>
      <c r="AC110">
        <v>0.8</v>
      </c>
    </row>
    <row r="111" spans="1:29" ht="12.75">
      <c r="A111" s="4" t="s">
        <v>107</v>
      </c>
      <c r="B111" s="4" t="s">
        <v>2</v>
      </c>
      <c r="C111" s="5" t="s">
        <v>110</v>
      </c>
      <c r="D111" s="4"/>
      <c r="E111" s="4" t="s">
        <v>8</v>
      </c>
      <c r="F111" s="4"/>
      <c r="G111" s="4"/>
      <c r="H111" s="4" t="s">
        <v>111</v>
      </c>
      <c r="I111">
        <v>1.7</v>
      </c>
      <c r="J111">
        <v>0.8</v>
      </c>
      <c r="K111">
        <v>2.8</v>
      </c>
      <c r="L111">
        <v>2.9</v>
      </c>
      <c r="M111">
        <v>7.6</v>
      </c>
      <c r="N111">
        <v>11.6</v>
      </c>
      <c r="O111">
        <v>5.5</v>
      </c>
      <c r="P111">
        <v>10.1</v>
      </c>
      <c r="Q111">
        <v>8.4</v>
      </c>
      <c r="R111">
        <v>6.9</v>
      </c>
      <c r="S111">
        <v>8.8</v>
      </c>
      <c r="T111">
        <v>15.9</v>
      </c>
      <c r="U111">
        <v>9.3</v>
      </c>
      <c r="V111">
        <v>8.3</v>
      </c>
      <c r="W111">
        <v>9.9</v>
      </c>
      <c r="X111">
        <v>9.8</v>
      </c>
      <c r="Y111">
        <v>6.4</v>
      </c>
      <c r="Z111">
        <v>7.6</v>
      </c>
      <c r="AA111">
        <v>5.3</v>
      </c>
      <c r="AB111">
        <v>3.7</v>
      </c>
      <c r="AC111">
        <v>-0.2</v>
      </c>
    </row>
    <row r="112" spans="1:29" ht="12.75">
      <c r="A112" s="4" t="s">
        <v>107</v>
      </c>
      <c r="B112" s="4" t="s">
        <v>2</v>
      </c>
      <c r="C112" s="5" t="s">
        <v>110</v>
      </c>
      <c r="D112" s="4"/>
      <c r="E112" s="4" t="s">
        <v>49</v>
      </c>
      <c r="F112" s="4"/>
      <c r="G112" s="4"/>
      <c r="H112" s="4" t="s">
        <v>111</v>
      </c>
      <c r="I112">
        <v>1.7</v>
      </c>
      <c r="J112">
        <v>10.6</v>
      </c>
      <c r="K112">
        <v>7.6</v>
      </c>
      <c r="L112">
        <v>12.3</v>
      </c>
      <c r="M112">
        <v>5.7</v>
      </c>
      <c r="N112">
        <v>11.2</v>
      </c>
      <c r="O112">
        <v>7.1</v>
      </c>
      <c r="P112">
        <v>9.5</v>
      </c>
      <c r="Q112">
        <v>14.2</v>
      </c>
      <c r="R112">
        <v>7.8</v>
      </c>
      <c r="S112">
        <v>11</v>
      </c>
      <c r="T112">
        <v>7.8</v>
      </c>
      <c r="U112">
        <v>9.5</v>
      </c>
      <c r="V112">
        <v>7.4</v>
      </c>
      <c r="W112">
        <v>10.1</v>
      </c>
      <c r="X112">
        <v>6.2</v>
      </c>
      <c r="Y112">
        <v>8.1</v>
      </c>
      <c r="Z112">
        <v>9.5</v>
      </c>
      <c r="AA112">
        <v>5.6</v>
      </c>
      <c r="AB112">
        <v>0.4</v>
      </c>
      <c r="AC112">
        <v>0.7</v>
      </c>
    </row>
    <row r="113" spans="1:29" ht="12.75">
      <c r="A113" s="4" t="s">
        <v>107</v>
      </c>
      <c r="B113" s="4" t="s">
        <v>2</v>
      </c>
      <c r="C113" s="5" t="s">
        <v>115</v>
      </c>
      <c r="D113" s="4"/>
      <c r="E113" s="4" t="s">
        <v>8</v>
      </c>
      <c r="F113" s="4"/>
      <c r="G113" s="4"/>
      <c r="H113" s="4" t="s">
        <v>116</v>
      </c>
      <c r="I113">
        <v>1.7</v>
      </c>
      <c r="K113">
        <v>-0.7</v>
      </c>
      <c r="L113">
        <v>3</v>
      </c>
      <c r="M113">
        <v>7.3</v>
      </c>
      <c r="N113">
        <v>7.1</v>
      </c>
      <c r="O113">
        <v>6.3</v>
      </c>
      <c r="P113">
        <v>8.4</v>
      </c>
      <c r="Q113">
        <v>8.5</v>
      </c>
      <c r="R113">
        <v>10.9</v>
      </c>
      <c r="S113">
        <v>9.2</v>
      </c>
      <c r="T113">
        <v>9.3</v>
      </c>
      <c r="U113">
        <v>11.4</v>
      </c>
      <c r="V113">
        <v>10.5</v>
      </c>
      <c r="W113">
        <v>8.1</v>
      </c>
      <c r="X113">
        <v>10.8</v>
      </c>
      <c r="Y113">
        <v>11.9</v>
      </c>
      <c r="Z113">
        <v>15.7</v>
      </c>
      <c r="AA113">
        <v>8.4</v>
      </c>
      <c r="AB113">
        <v>7.4</v>
      </c>
      <c r="AC113">
        <v>4.4</v>
      </c>
    </row>
    <row r="114" spans="1:29" ht="12.75">
      <c r="A114" s="4" t="s">
        <v>107</v>
      </c>
      <c r="B114" s="4" t="s">
        <v>2</v>
      </c>
      <c r="C114" s="5" t="s">
        <v>115</v>
      </c>
      <c r="D114" s="4"/>
      <c r="E114" s="4" t="s">
        <v>49</v>
      </c>
      <c r="F114" s="4"/>
      <c r="G114" s="4"/>
      <c r="H114" s="4" t="s">
        <v>116</v>
      </c>
      <c r="I114">
        <v>1.7</v>
      </c>
      <c r="J114">
        <v>12.7</v>
      </c>
      <c r="K114">
        <v>9.6</v>
      </c>
      <c r="L114">
        <v>7.6</v>
      </c>
      <c r="M114">
        <v>6.8</v>
      </c>
      <c r="N114">
        <v>10.2</v>
      </c>
      <c r="O114">
        <v>6.5</v>
      </c>
      <c r="P114">
        <v>11.2</v>
      </c>
      <c r="Q114">
        <v>4.2</v>
      </c>
      <c r="R114">
        <v>6.2</v>
      </c>
      <c r="S114">
        <v>5.4</v>
      </c>
      <c r="T114">
        <v>8.9</v>
      </c>
      <c r="U114">
        <v>10.6</v>
      </c>
      <c r="V114">
        <v>10.8</v>
      </c>
      <c r="W114">
        <v>8.3</v>
      </c>
      <c r="X114">
        <v>8.1</v>
      </c>
      <c r="Y114">
        <v>9.2</v>
      </c>
      <c r="Z114">
        <v>10.2</v>
      </c>
      <c r="AA114">
        <v>9.7</v>
      </c>
      <c r="AB114">
        <v>4</v>
      </c>
      <c r="AC114">
        <v>1.3</v>
      </c>
    </row>
    <row r="115" spans="1:29" ht="12.75">
      <c r="A115" s="4" t="s">
        <v>107</v>
      </c>
      <c r="B115" s="4" t="s">
        <v>2</v>
      </c>
      <c r="C115" s="5" t="s">
        <v>117</v>
      </c>
      <c r="D115" s="4"/>
      <c r="E115" s="4" t="s">
        <v>8</v>
      </c>
      <c r="F115" s="4"/>
      <c r="G115" s="4"/>
      <c r="H115" s="4" t="s">
        <v>118</v>
      </c>
      <c r="I115">
        <v>1.7</v>
      </c>
      <c r="Q115">
        <v>1</v>
      </c>
      <c r="R115">
        <v>8.3</v>
      </c>
      <c r="S115">
        <v>5.2</v>
      </c>
      <c r="T115">
        <v>1.7</v>
      </c>
      <c r="U115">
        <v>0.2</v>
      </c>
      <c r="V115">
        <v>4.5</v>
      </c>
      <c r="W115">
        <v>2.1</v>
      </c>
      <c r="X115">
        <v>10.1</v>
      </c>
      <c r="Y115">
        <v>9.9</v>
      </c>
      <c r="Z115">
        <v>10.9</v>
      </c>
      <c r="AA115">
        <v>12.6</v>
      </c>
      <c r="AB115">
        <v>9</v>
      </c>
      <c r="AC115">
        <v>13.2</v>
      </c>
    </row>
    <row r="116" spans="1:29" ht="12.75">
      <c r="A116" s="4" t="s">
        <v>107</v>
      </c>
      <c r="B116" s="4" t="s">
        <v>2</v>
      </c>
      <c r="C116" s="5" t="s">
        <v>119</v>
      </c>
      <c r="D116" s="4"/>
      <c r="E116" s="4" t="s">
        <v>8</v>
      </c>
      <c r="F116" s="4"/>
      <c r="G116" s="4"/>
      <c r="H116" s="4" t="s">
        <v>120</v>
      </c>
      <c r="I116">
        <v>1.7</v>
      </c>
      <c r="S116">
        <v>5.7</v>
      </c>
      <c r="T116">
        <v>12.3</v>
      </c>
      <c r="U116">
        <v>2.7</v>
      </c>
      <c r="V116">
        <v>6.3</v>
      </c>
      <c r="W116">
        <v>8.4</v>
      </c>
      <c r="X116">
        <v>5.8</v>
      </c>
      <c r="Y116">
        <v>9.9</v>
      </c>
      <c r="Z116">
        <v>10.3</v>
      </c>
      <c r="AA116">
        <v>12.3</v>
      </c>
      <c r="AB116">
        <v>9.5</v>
      </c>
      <c r="AC116">
        <v>11.6</v>
      </c>
    </row>
    <row r="117" spans="1:29" ht="12.75">
      <c r="A117" s="4" t="s">
        <v>107</v>
      </c>
      <c r="B117" s="4" t="s">
        <v>2</v>
      </c>
      <c r="C117" s="5" t="s">
        <v>121</v>
      </c>
      <c r="D117" s="4"/>
      <c r="E117" s="4" t="s">
        <v>8</v>
      </c>
      <c r="F117" s="4"/>
      <c r="G117" s="4"/>
      <c r="H117" s="4" t="s">
        <v>122</v>
      </c>
      <c r="I117">
        <v>1.7</v>
      </c>
      <c r="R117">
        <v>6.5</v>
      </c>
      <c r="S117">
        <v>8.9</v>
      </c>
      <c r="T117">
        <v>11.5</v>
      </c>
      <c r="U117">
        <v>9.7</v>
      </c>
      <c r="V117">
        <v>8.6</v>
      </c>
      <c r="W117">
        <v>9.5</v>
      </c>
      <c r="X117">
        <v>9.1</v>
      </c>
      <c r="Y117">
        <v>6.7</v>
      </c>
      <c r="Z117">
        <v>8.4</v>
      </c>
      <c r="AA117">
        <v>10.3</v>
      </c>
      <c r="AB117">
        <v>11.3</v>
      </c>
      <c r="AC117">
        <v>10.8</v>
      </c>
    </row>
    <row r="118" spans="1:29" ht="12.75">
      <c r="A118" s="4" t="s">
        <v>107</v>
      </c>
      <c r="B118" s="4" t="s">
        <v>2</v>
      </c>
      <c r="C118" s="5" t="s">
        <v>123</v>
      </c>
      <c r="D118" s="4"/>
      <c r="E118" s="4" t="s">
        <v>8</v>
      </c>
      <c r="F118" s="4"/>
      <c r="G118" s="4"/>
      <c r="H118" s="4" t="s">
        <v>124</v>
      </c>
      <c r="I118">
        <v>1.7</v>
      </c>
      <c r="J118">
        <v>0.4</v>
      </c>
      <c r="K118">
        <v>0.8</v>
      </c>
      <c r="L118">
        <v>2.2</v>
      </c>
      <c r="M118">
        <v>6.2</v>
      </c>
      <c r="N118">
        <v>13.1</v>
      </c>
      <c r="O118">
        <v>-2.4</v>
      </c>
      <c r="P118">
        <v>7.4</v>
      </c>
      <c r="Q118">
        <v>13</v>
      </c>
      <c r="R118">
        <v>8.6</v>
      </c>
      <c r="S118">
        <v>12.1</v>
      </c>
      <c r="T118">
        <v>10.3</v>
      </c>
      <c r="U118">
        <v>12.8</v>
      </c>
      <c r="V118">
        <v>11.7</v>
      </c>
      <c r="W118">
        <v>7.8</v>
      </c>
      <c r="X118">
        <v>9.6</v>
      </c>
      <c r="Y118">
        <v>13.3</v>
      </c>
      <c r="Z118">
        <v>8.8</v>
      </c>
      <c r="AA118">
        <v>9.9</v>
      </c>
      <c r="AB118">
        <v>12.5</v>
      </c>
      <c r="AC118">
        <v>9.9</v>
      </c>
    </row>
    <row r="119" spans="1:29" ht="12.75">
      <c r="A119" s="4" t="s">
        <v>107</v>
      </c>
      <c r="B119" s="4" t="s">
        <v>2</v>
      </c>
      <c r="C119" s="5" t="s">
        <v>123</v>
      </c>
      <c r="D119" s="4"/>
      <c r="E119" s="4" t="s">
        <v>49</v>
      </c>
      <c r="F119" s="4"/>
      <c r="G119" s="4"/>
      <c r="H119" s="4" t="s">
        <v>124</v>
      </c>
      <c r="I119">
        <v>1.7</v>
      </c>
      <c r="J119">
        <v>6.7</v>
      </c>
      <c r="K119">
        <v>11.5</v>
      </c>
      <c r="L119">
        <v>8.5</v>
      </c>
      <c r="M119">
        <v>12.1</v>
      </c>
      <c r="N119">
        <v>9.6</v>
      </c>
      <c r="O119">
        <v>8.7</v>
      </c>
      <c r="P119">
        <v>12.8</v>
      </c>
      <c r="Q119">
        <v>9.4</v>
      </c>
      <c r="R119">
        <v>7.1</v>
      </c>
      <c r="S119">
        <v>5.4</v>
      </c>
      <c r="T119">
        <v>3.8</v>
      </c>
      <c r="U119">
        <v>-1.9</v>
      </c>
      <c r="V119">
        <v>10.6</v>
      </c>
      <c r="W119">
        <v>8.7</v>
      </c>
      <c r="X119">
        <v>4.3</v>
      </c>
      <c r="Y119">
        <v>5.8</v>
      </c>
      <c r="Z119">
        <v>5.5</v>
      </c>
      <c r="AA119">
        <v>8.4</v>
      </c>
      <c r="AB119">
        <v>9.2</v>
      </c>
      <c r="AC119">
        <v>13.7</v>
      </c>
    </row>
    <row r="120" spans="1:29" ht="12.75">
      <c r="A120" s="4" t="s">
        <v>107</v>
      </c>
      <c r="B120" s="4" t="s">
        <v>2</v>
      </c>
      <c r="C120" s="5" t="s">
        <v>125</v>
      </c>
      <c r="D120" s="4"/>
      <c r="E120" s="4" t="s">
        <v>8</v>
      </c>
      <c r="F120" s="4"/>
      <c r="G120" s="4"/>
      <c r="H120" s="4" t="s">
        <v>126</v>
      </c>
      <c r="I120">
        <v>1.7</v>
      </c>
      <c r="J120">
        <v>-0.2</v>
      </c>
      <c r="K120">
        <v>1.4</v>
      </c>
      <c r="L120">
        <v>1.6</v>
      </c>
      <c r="M120">
        <v>5.4</v>
      </c>
      <c r="N120">
        <v>2.3</v>
      </c>
      <c r="O120">
        <v>7.7</v>
      </c>
      <c r="P120">
        <v>6.5</v>
      </c>
      <c r="Q120">
        <v>6.3</v>
      </c>
      <c r="R120">
        <v>7.8</v>
      </c>
      <c r="S120">
        <v>10.5</v>
      </c>
      <c r="T120">
        <v>9.4</v>
      </c>
      <c r="U120">
        <v>10</v>
      </c>
      <c r="V120">
        <v>11</v>
      </c>
      <c r="W120">
        <v>11.1</v>
      </c>
      <c r="X120">
        <v>14.2</v>
      </c>
      <c r="Y120">
        <v>12.4</v>
      </c>
      <c r="Z120">
        <v>13</v>
      </c>
      <c r="AA120">
        <v>14.4</v>
      </c>
      <c r="AB120">
        <v>11.1</v>
      </c>
      <c r="AC120">
        <v>9</v>
      </c>
    </row>
    <row r="121" spans="1:29" ht="12.75">
      <c r="A121" s="4" t="s">
        <v>107</v>
      </c>
      <c r="B121" s="4" t="s">
        <v>2</v>
      </c>
      <c r="C121" s="5" t="s">
        <v>125</v>
      </c>
      <c r="D121" s="4"/>
      <c r="E121" s="4" t="s">
        <v>49</v>
      </c>
      <c r="F121" s="4"/>
      <c r="G121" s="4"/>
      <c r="H121" s="4" t="s">
        <v>126</v>
      </c>
      <c r="I121">
        <v>1.7</v>
      </c>
      <c r="J121">
        <v>11.8</v>
      </c>
      <c r="K121">
        <v>6.9</v>
      </c>
      <c r="L121">
        <v>10.8</v>
      </c>
      <c r="M121">
        <v>11.5</v>
      </c>
      <c r="N121">
        <v>7.2</v>
      </c>
      <c r="O121">
        <v>6.7</v>
      </c>
      <c r="P121">
        <v>4.9</v>
      </c>
      <c r="Q121">
        <v>12.6</v>
      </c>
      <c r="R121">
        <v>10.7</v>
      </c>
      <c r="S121">
        <v>-2.9</v>
      </c>
      <c r="T121">
        <v>6.9</v>
      </c>
      <c r="U121">
        <v>9.5</v>
      </c>
      <c r="V121">
        <v>-1.9</v>
      </c>
      <c r="W121">
        <v>7.4</v>
      </c>
      <c r="X121">
        <v>5.6</v>
      </c>
      <c r="Y121">
        <v>12.1</v>
      </c>
      <c r="Z121">
        <v>9.8</v>
      </c>
      <c r="AA121">
        <v>8.7</v>
      </c>
      <c r="AB121">
        <v>9.7</v>
      </c>
      <c r="AC121">
        <v>11.7</v>
      </c>
    </row>
    <row r="122" spans="1:29" ht="12.75">
      <c r="A122" s="4" t="s">
        <v>107</v>
      </c>
      <c r="B122" s="4" t="s">
        <v>2</v>
      </c>
      <c r="C122" s="5" t="s">
        <v>127</v>
      </c>
      <c r="D122" s="4"/>
      <c r="E122" s="4" t="s">
        <v>8</v>
      </c>
      <c r="F122" s="4"/>
      <c r="G122" s="4"/>
      <c r="H122" s="4" t="s">
        <v>128</v>
      </c>
      <c r="I122">
        <v>1.7</v>
      </c>
      <c r="J122">
        <v>-1.7</v>
      </c>
      <c r="K122">
        <v>0.3</v>
      </c>
      <c r="L122">
        <v>3.9</v>
      </c>
      <c r="M122">
        <v>6.5</v>
      </c>
      <c r="N122">
        <v>3.5</v>
      </c>
      <c r="O122">
        <v>8.6</v>
      </c>
      <c r="P122">
        <v>5.1</v>
      </c>
      <c r="Q122">
        <v>6.8</v>
      </c>
      <c r="R122">
        <v>8.6</v>
      </c>
      <c r="S122">
        <v>11</v>
      </c>
      <c r="T122">
        <v>9.8</v>
      </c>
      <c r="U122">
        <v>8.5</v>
      </c>
      <c r="V122">
        <v>12.9</v>
      </c>
      <c r="W122">
        <v>14.2</v>
      </c>
      <c r="X122">
        <v>14.3</v>
      </c>
      <c r="Y122">
        <v>12.8</v>
      </c>
      <c r="Z122">
        <v>8.6</v>
      </c>
      <c r="AA122">
        <v>10.6</v>
      </c>
      <c r="AB122">
        <v>7.8</v>
      </c>
      <c r="AC122">
        <v>8.3</v>
      </c>
    </row>
    <row r="123" spans="1:29" ht="12.75">
      <c r="A123" s="4" t="s">
        <v>107</v>
      </c>
      <c r="B123" s="4" t="s">
        <v>2</v>
      </c>
      <c r="C123" s="5" t="s">
        <v>127</v>
      </c>
      <c r="D123" s="4"/>
      <c r="E123" s="4" t="s">
        <v>49</v>
      </c>
      <c r="F123" s="4"/>
      <c r="G123" s="4"/>
      <c r="H123" s="4" t="s">
        <v>128</v>
      </c>
      <c r="I123">
        <v>1.7</v>
      </c>
      <c r="J123">
        <v>5.6</v>
      </c>
      <c r="K123">
        <v>5.7</v>
      </c>
      <c r="L123">
        <v>7.3</v>
      </c>
      <c r="M123">
        <v>9.4</v>
      </c>
      <c r="N123">
        <v>6</v>
      </c>
      <c r="O123">
        <v>7.6</v>
      </c>
      <c r="P123">
        <v>6.3</v>
      </c>
      <c r="Q123">
        <v>6.6</v>
      </c>
      <c r="R123">
        <v>9.9</v>
      </c>
      <c r="S123">
        <v>8.6</v>
      </c>
      <c r="T123">
        <v>4.8</v>
      </c>
      <c r="U123">
        <v>7</v>
      </c>
      <c r="V123">
        <v>9.9</v>
      </c>
      <c r="W123">
        <v>9</v>
      </c>
      <c r="X123">
        <v>16.6</v>
      </c>
      <c r="Y123">
        <v>8.3</v>
      </c>
      <c r="Z123">
        <v>7.3</v>
      </c>
      <c r="AA123">
        <v>13.9</v>
      </c>
      <c r="AB123">
        <v>6.3</v>
      </c>
      <c r="AC123">
        <v>8</v>
      </c>
    </row>
    <row r="124" spans="1:29" ht="12.75">
      <c r="A124" s="4" t="s">
        <v>107</v>
      </c>
      <c r="B124" s="4" t="s">
        <v>2</v>
      </c>
      <c r="C124" s="5" t="s">
        <v>129</v>
      </c>
      <c r="D124" s="4"/>
      <c r="E124" s="4" t="s">
        <v>8</v>
      </c>
      <c r="F124" s="4"/>
      <c r="G124" s="4"/>
      <c r="H124" s="4" t="s">
        <v>130</v>
      </c>
      <c r="I124">
        <v>1.7</v>
      </c>
      <c r="O124">
        <v>2.7</v>
      </c>
      <c r="P124">
        <v>3</v>
      </c>
      <c r="Q124">
        <v>16.3</v>
      </c>
      <c r="R124">
        <v>6.6</v>
      </c>
      <c r="S124">
        <v>6.1</v>
      </c>
      <c r="T124">
        <v>9.3</v>
      </c>
      <c r="U124">
        <v>8.1</v>
      </c>
      <c r="V124">
        <v>8.5</v>
      </c>
      <c r="W124">
        <v>10</v>
      </c>
      <c r="X124">
        <v>8.1</v>
      </c>
      <c r="Y124">
        <v>11.1</v>
      </c>
      <c r="Z124">
        <v>12.5</v>
      </c>
      <c r="AA124">
        <v>11.4</v>
      </c>
      <c r="AB124">
        <v>13.2</v>
      </c>
      <c r="AC124">
        <v>7.4</v>
      </c>
    </row>
    <row r="125" spans="1:29" ht="12.75">
      <c r="A125" s="4" t="s">
        <v>107</v>
      </c>
      <c r="B125" s="4" t="s">
        <v>2</v>
      </c>
      <c r="C125" s="5" t="s">
        <v>129</v>
      </c>
      <c r="D125" s="4"/>
      <c r="E125" s="4" t="s">
        <v>49</v>
      </c>
      <c r="F125" s="4"/>
      <c r="G125" s="4"/>
      <c r="H125" s="4" t="s">
        <v>130</v>
      </c>
      <c r="I125">
        <v>1.7</v>
      </c>
      <c r="J125">
        <v>11.5</v>
      </c>
      <c r="K125">
        <v>10.1</v>
      </c>
      <c r="L125">
        <v>11.2</v>
      </c>
      <c r="M125">
        <v>7.9</v>
      </c>
      <c r="N125">
        <v>15.2</v>
      </c>
      <c r="O125">
        <v>11.9</v>
      </c>
      <c r="P125">
        <v>6.2</v>
      </c>
      <c r="Q125">
        <v>5.9</v>
      </c>
      <c r="R125">
        <v>10.4</v>
      </c>
      <c r="S125">
        <v>7.9</v>
      </c>
      <c r="T125">
        <v>4</v>
      </c>
      <c r="U125">
        <v>5</v>
      </c>
      <c r="V125">
        <v>9.3</v>
      </c>
      <c r="W125">
        <v>10.8</v>
      </c>
      <c r="X125">
        <v>13.4</v>
      </c>
      <c r="Y125">
        <v>-5.5</v>
      </c>
      <c r="Z125">
        <v>1.9</v>
      </c>
      <c r="AA125">
        <v>9.2</v>
      </c>
      <c r="AB125">
        <v>8.9</v>
      </c>
      <c r="AC125">
        <v>4.8</v>
      </c>
    </row>
    <row r="126" spans="1:29" ht="12.75">
      <c r="A126" s="4" t="s">
        <v>107</v>
      </c>
      <c r="B126" s="4" t="s">
        <v>2</v>
      </c>
      <c r="C126" s="5" t="s">
        <v>131</v>
      </c>
      <c r="D126" s="4"/>
      <c r="E126" s="4" t="s">
        <v>8</v>
      </c>
      <c r="F126" s="4"/>
      <c r="G126" s="4"/>
      <c r="H126" s="4" t="s">
        <v>132</v>
      </c>
      <c r="I126">
        <v>1.7</v>
      </c>
      <c r="N126">
        <v>16.8</v>
      </c>
      <c r="O126">
        <v>6.2</v>
      </c>
      <c r="P126">
        <v>4</v>
      </c>
      <c r="Q126">
        <v>11.3</v>
      </c>
      <c r="R126">
        <v>11.4</v>
      </c>
      <c r="S126">
        <v>10.4</v>
      </c>
      <c r="T126">
        <v>8.2</v>
      </c>
      <c r="U126">
        <v>10.4</v>
      </c>
      <c r="V126">
        <v>10.5</v>
      </c>
      <c r="W126">
        <v>10.8</v>
      </c>
      <c r="X126">
        <v>11.8</v>
      </c>
      <c r="Y126">
        <v>9.8</v>
      </c>
      <c r="Z126">
        <v>9.1</v>
      </c>
      <c r="AA126">
        <v>9.7</v>
      </c>
      <c r="AB126">
        <v>9.5</v>
      </c>
      <c r="AC126">
        <v>10.3</v>
      </c>
    </row>
    <row r="127" spans="1:29" ht="12.75">
      <c r="A127" s="4" t="s">
        <v>107</v>
      </c>
      <c r="B127" s="4" t="s">
        <v>2</v>
      </c>
      <c r="C127" s="5" t="s">
        <v>131</v>
      </c>
      <c r="D127" s="4"/>
      <c r="E127" s="4" t="s">
        <v>49</v>
      </c>
      <c r="F127" s="4"/>
      <c r="G127" s="4"/>
      <c r="H127" s="4" t="s">
        <v>132</v>
      </c>
      <c r="I127">
        <v>1.7</v>
      </c>
      <c r="J127">
        <v>13.4</v>
      </c>
      <c r="K127">
        <v>11.8</v>
      </c>
      <c r="L127">
        <v>9.2</v>
      </c>
      <c r="M127">
        <v>8.6</v>
      </c>
      <c r="N127">
        <v>10.8</v>
      </c>
      <c r="O127">
        <v>10.8</v>
      </c>
      <c r="P127">
        <v>3.2</v>
      </c>
      <c r="Q127">
        <v>7.5</v>
      </c>
      <c r="R127">
        <v>6.8</v>
      </c>
      <c r="S127">
        <v>1</v>
      </c>
      <c r="T127">
        <v>3.2</v>
      </c>
      <c r="U127">
        <v>5.4</v>
      </c>
      <c r="V127">
        <v>13.4</v>
      </c>
      <c r="W127">
        <v>10</v>
      </c>
      <c r="X127">
        <v>7.7</v>
      </c>
      <c r="Y127">
        <v>4</v>
      </c>
      <c r="Z127">
        <v>9.9</v>
      </c>
      <c r="AA127">
        <v>10.4</v>
      </c>
      <c r="AB127">
        <v>8.2</v>
      </c>
      <c r="AC127">
        <v>7.5</v>
      </c>
    </row>
    <row r="128" spans="1:29" ht="12.75">
      <c r="A128" s="4" t="s">
        <v>107</v>
      </c>
      <c r="B128" s="4" t="s">
        <v>2</v>
      </c>
      <c r="C128" s="5" t="s">
        <v>133</v>
      </c>
      <c r="D128" s="4"/>
      <c r="E128" s="4" t="s">
        <v>8</v>
      </c>
      <c r="F128" s="4"/>
      <c r="G128" s="4"/>
      <c r="H128" s="4" t="s">
        <v>134</v>
      </c>
      <c r="I128">
        <v>1.7</v>
      </c>
      <c r="L128">
        <v>0.1</v>
      </c>
      <c r="M128">
        <v>8.2</v>
      </c>
      <c r="N128">
        <v>5.6</v>
      </c>
      <c r="O128">
        <v>7.8</v>
      </c>
      <c r="P128">
        <v>8.6</v>
      </c>
      <c r="Q128">
        <v>9.1</v>
      </c>
      <c r="R128">
        <v>8.8</v>
      </c>
      <c r="S128">
        <v>8.4</v>
      </c>
      <c r="T128">
        <v>7.1</v>
      </c>
      <c r="U128">
        <v>9.2</v>
      </c>
      <c r="V128">
        <v>7</v>
      </c>
      <c r="W128">
        <v>11.3</v>
      </c>
      <c r="X128">
        <v>13.5</v>
      </c>
      <c r="Y128">
        <v>10.6</v>
      </c>
      <c r="Z128">
        <v>11</v>
      </c>
      <c r="AA128">
        <v>11.1</v>
      </c>
      <c r="AB128">
        <v>13.8</v>
      </c>
      <c r="AC128">
        <v>11.3</v>
      </c>
    </row>
    <row r="129" spans="1:29" ht="12.75">
      <c r="A129" s="4" t="s">
        <v>107</v>
      </c>
      <c r="B129" s="4" t="s">
        <v>2</v>
      </c>
      <c r="C129" s="5" t="s">
        <v>133</v>
      </c>
      <c r="D129" s="4"/>
      <c r="E129" s="4" t="s">
        <v>49</v>
      </c>
      <c r="F129" s="4"/>
      <c r="G129" s="4"/>
      <c r="H129" s="4" t="s">
        <v>134</v>
      </c>
      <c r="I129">
        <v>1.7</v>
      </c>
      <c r="J129">
        <v>11.4</v>
      </c>
      <c r="K129">
        <v>12.7</v>
      </c>
      <c r="L129">
        <v>7.5</v>
      </c>
      <c r="M129">
        <v>10.8</v>
      </c>
      <c r="N129">
        <v>8</v>
      </c>
      <c r="O129">
        <v>4.7</v>
      </c>
      <c r="P129">
        <v>17.5</v>
      </c>
      <c r="Q129">
        <v>5.9</v>
      </c>
      <c r="R129">
        <v>3.7</v>
      </c>
      <c r="S129">
        <v>5.5</v>
      </c>
      <c r="T129">
        <v>0.2</v>
      </c>
      <c r="U129">
        <v>4.1</v>
      </c>
      <c r="V129">
        <v>16</v>
      </c>
      <c r="W129">
        <v>9.4</v>
      </c>
      <c r="X129">
        <v>6.9</v>
      </c>
      <c r="Y129">
        <v>6.9</v>
      </c>
      <c r="Z129">
        <v>7.6</v>
      </c>
      <c r="AA129">
        <v>11</v>
      </c>
      <c r="AB129">
        <v>7.8</v>
      </c>
      <c r="AC129">
        <v>8.9</v>
      </c>
    </row>
    <row r="130" spans="1:29" ht="12.75">
      <c r="A130" s="4" t="s">
        <v>107</v>
      </c>
      <c r="B130" s="4" t="s">
        <v>2</v>
      </c>
      <c r="C130" s="5" t="s">
        <v>135</v>
      </c>
      <c r="D130" s="4"/>
      <c r="E130" s="4" t="s">
        <v>8</v>
      </c>
      <c r="F130" s="4"/>
      <c r="G130" s="4"/>
      <c r="H130" s="4" t="s">
        <v>136</v>
      </c>
      <c r="I130">
        <v>1.7</v>
      </c>
      <c r="L130">
        <v>5.8</v>
      </c>
      <c r="M130">
        <v>0.1</v>
      </c>
      <c r="N130">
        <v>5.6</v>
      </c>
      <c r="O130">
        <v>8.8</v>
      </c>
      <c r="P130">
        <v>9.2</v>
      </c>
      <c r="Q130">
        <v>9.7</v>
      </c>
      <c r="R130">
        <v>4.1</v>
      </c>
      <c r="S130">
        <v>9.2</v>
      </c>
      <c r="T130">
        <v>8.7</v>
      </c>
      <c r="U130">
        <v>7</v>
      </c>
      <c r="V130">
        <v>7.9</v>
      </c>
      <c r="W130">
        <v>9.4</v>
      </c>
      <c r="X130">
        <v>10.4</v>
      </c>
      <c r="Y130">
        <v>11.1</v>
      </c>
      <c r="Z130">
        <v>14.4</v>
      </c>
      <c r="AA130">
        <v>11.7</v>
      </c>
      <c r="AB130">
        <v>8.2</v>
      </c>
      <c r="AC130">
        <v>10.4</v>
      </c>
    </row>
    <row r="131" spans="1:29" ht="12.75">
      <c r="A131" s="4" t="s">
        <v>107</v>
      </c>
      <c r="B131" s="4" t="s">
        <v>2</v>
      </c>
      <c r="C131" s="5" t="s">
        <v>135</v>
      </c>
      <c r="D131" s="4"/>
      <c r="E131" s="4" t="s">
        <v>49</v>
      </c>
      <c r="F131" s="4"/>
      <c r="G131" s="4"/>
      <c r="H131" s="4" t="s">
        <v>136</v>
      </c>
      <c r="I131">
        <v>1.7</v>
      </c>
      <c r="J131">
        <v>5.8</v>
      </c>
      <c r="K131">
        <v>5</v>
      </c>
      <c r="L131">
        <v>3.3</v>
      </c>
      <c r="M131">
        <v>3.9</v>
      </c>
      <c r="N131">
        <v>1.1</v>
      </c>
      <c r="O131">
        <v>6.7</v>
      </c>
      <c r="P131">
        <v>9.7</v>
      </c>
      <c r="Q131">
        <v>9.2</v>
      </c>
      <c r="R131">
        <v>13.9</v>
      </c>
      <c r="S131">
        <v>10.6</v>
      </c>
      <c r="T131">
        <v>7</v>
      </c>
      <c r="U131">
        <v>9.2</v>
      </c>
      <c r="V131">
        <v>12.1</v>
      </c>
      <c r="W131">
        <v>6.9</v>
      </c>
      <c r="X131">
        <v>10.5</v>
      </c>
      <c r="Y131">
        <v>10.3</v>
      </c>
      <c r="Z131">
        <v>10.3</v>
      </c>
      <c r="AA131">
        <v>10.1</v>
      </c>
      <c r="AB131">
        <v>11.4</v>
      </c>
      <c r="AC131">
        <v>8.5</v>
      </c>
    </row>
    <row r="132" spans="1:29" ht="12.75">
      <c r="A132" s="4" t="s">
        <v>107</v>
      </c>
      <c r="B132" s="4" t="s">
        <v>2</v>
      </c>
      <c r="C132" s="5" t="s">
        <v>137</v>
      </c>
      <c r="D132" s="4"/>
      <c r="E132" s="4" t="s">
        <v>8</v>
      </c>
      <c r="F132" s="4"/>
      <c r="G132" s="4"/>
      <c r="H132" s="4" t="s">
        <v>138</v>
      </c>
      <c r="I132">
        <v>1.7</v>
      </c>
      <c r="J132">
        <v>0.5</v>
      </c>
      <c r="K132">
        <v>0.6</v>
      </c>
      <c r="L132">
        <v>2.2</v>
      </c>
      <c r="M132">
        <v>6.5</v>
      </c>
      <c r="N132">
        <v>12.8</v>
      </c>
      <c r="O132">
        <v>-3.1</v>
      </c>
      <c r="P132">
        <v>8.6</v>
      </c>
      <c r="Q132">
        <v>13</v>
      </c>
      <c r="R132">
        <v>8.6</v>
      </c>
      <c r="S132">
        <v>11.6</v>
      </c>
      <c r="T132">
        <v>10.3</v>
      </c>
      <c r="U132">
        <v>12.5</v>
      </c>
      <c r="V132">
        <v>12.8</v>
      </c>
      <c r="W132">
        <v>7.2</v>
      </c>
      <c r="X132">
        <v>11.9</v>
      </c>
      <c r="Y132">
        <v>11.6</v>
      </c>
      <c r="Z132">
        <v>9.9</v>
      </c>
      <c r="AA132">
        <v>8.7</v>
      </c>
      <c r="AB132">
        <v>12</v>
      </c>
      <c r="AC132">
        <v>10.6</v>
      </c>
    </row>
    <row r="133" spans="1:29" ht="12.75">
      <c r="A133" s="4" t="s">
        <v>107</v>
      </c>
      <c r="B133" s="4" t="s">
        <v>2</v>
      </c>
      <c r="C133" s="5" t="s">
        <v>139</v>
      </c>
      <c r="D133" s="4"/>
      <c r="E133" s="4" t="s">
        <v>8</v>
      </c>
      <c r="F133" s="4"/>
      <c r="G133" s="4"/>
      <c r="H133" s="4" t="s">
        <v>140</v>
      </c>
      <c r="I133">
        <v>1.7</v>
      </c>
      <c r="J133">
        <v>-0.3</v>
      </c>
      <c r="K133">
        <v>1.4</v>
      </c>
      <c r="L133">
        <v>1.6</v>
      </c>
      <c r="M133">
        <v>4.9</v>
      </c>
      <c r="N133">
        <v>3.4</v>
      </c>
      <c r="O133">
        <v>7.6</v>
      </c>
      <c r="P133">
        <v>5.2</v>
      </c>
      <c r="Q133">
        <v>7</v>
      </c>
      <c r="R133">
        <v>10.5</v>
      </c>
      <c r="S133">
        <v>9</v>
      </c>
      <c r="T133">
        <v>10.1</v>
      </c>
      <c r="U133">
        <v>9.5</v>
      </c>
      <c r="V133">
        <v>9.7</v>
      </c>
      <c r="W133">
        <v>10.9</v>
      </c>
      <c r="X133">
        <v>12.4</v>
      </c>
      <c r="Y133">
        <v>13.8</v>
      </c>
      <c r="Z133">
        <v>13.3</v>
      </c>
      <c r="AA133">
        <v>13.6</v>
      </c>
      <c r="AB133">
        <v>11.8</v>
      </c>
      <c r="AC133">
        <v>8.8</v>
      </c>
    </row>
    <row r="134" spans="1:29" ht="12.75">
      <c r="A134" s="4" t="s">
        <v>107</v>
      </c>
      <c r="B134" s="4" t="s">
        <v>2</v>
      </c>
      <c r="C134" s="5" t="s">
        <v>139</v>
      </c>
      <c r="D134" s="4"/>
      <c r="E134" s="4" t="s">
        <v>49</v>
      </c>
      <c r="F134" s="4"/>
      <c r="G134" s="4"/>
      <c r="H134" s="4" t="s">
        <v>140</v>
      </c>
      <c r="I134">
        <v>1.7</v>
      </c>
      <c r="J134">
        <v>10.3</v>
      </c>
      <c r="K134">
        <v>9.5</v>
      </c>
      <c r="L134">
        <v>10.2</v>
      </c>
      <c r="M134">
        <v>10.3</v>
      </c>
      <c r="N134">
        <v>7.9</v>
      </c>
      <c r="O134">
        <v>6.8</v>
      </c>
      <c r="P134">
        <v>4.9</v>
      </c>
      <c r="Q134">
        <v>13.6</v>
      </c>
      <c r="R134">
        <v>9.2</v>
      </c>
      <c r="S134">
        <v>1.9</v>
      </c>
      <c r="T134">
        <v>2.8</v>
      </c>
      <c r="U134">
        <v>8.7</v>
      </c>
      <c r="V134">
        <v>1.6</v>
      </c>
      <c r="W134">
        <v>3</v>
      </c>
      <c r="X134">
        <v>3.7</v>
      </c>
      <c r="Y134">
        <v>13.8</v>
      </c>
      <c r="Z134">
        <v>7.5</v>
      </c>
      <c r="AA134">
        <v>9.4</v>
      </c>
      <c r="AB134">
        <v>9.7</v>
      </c>
      <c r="AC134">
        <v>10.7</v>
      </c>
    </row>
    <row r="135" spans="1:29" ht="12.75">
      <c r="A135" s="4" t="s">
        <v>107</v>
      </c>
      <c r="B135" s="4" t="s">
        <v>2</v>
      </c>
      <c r="C135" s="5" t="s">
        <v>141</v>
      </c>
      <c r="D135" s="4"/>
      <c r="E135" s="4" t="s">
        <v>8</v>
      </c>
      <c r="F135" s="4"/>
      <c r="G135" s="4"/>
      <c r="H135" s="4" t="s">
        <v>142</v>
      </c>
      <c r="I135">
        <v>1.7</v>
      </c>
      <c r="N135">
        <v>16.9</v>
      </c>
      <c r="O135">
        <v>5.6</v>
      </c>
      <c r="P135">
        <v>3.6</v>
      </c>
      <c r="Q135">
        <v>9.6</v>
      </c>
      <c r="R135">
        <v>9.7</v>
      </c>
      <c r="S135">
        <v>10.3</v>
      </c>
      <c r="T135">
        <v>11.1</v>
      </c>
      <c r="U135">
        <v>10</v>
      </c>
      <c r="V135">
        <v>13.2</v>
      </c>
      <c r="W135">
        <v>10.5</v>
      </c>
      <c r="X135">
        <v>9.6</v>
      </c>
      <c r="Y135">
        <v>10.1</v>
      </c>
      <c r="Z135">
        <v>9.6</v>
      </c>
      <c r="AA135">
        <v>11.3</v>
      </c>
      <c r="AB135">
        <v>8.6</v>
      </c>
      <c r="AC135">
        <v>9.9</v>
      </c>
    </row>
    <row r="136" spans="1:29" ht="12.75">
      <c r="A136" s="4" t="s">
        <v>107</v>
      </c>
      <c r="B136" s="4" t="s">
        <v>2</v>
      </c>
      <c r="C136" s="5" t="s">
        <v>141</v>
      </c>
      <c r="D136" s="4"/>
      <c r="E136" s="4" t="s">
        <v>49</v>
      </c>
      <c r="F136" s="4"/>
      <c r="G136" s="4"/>
      <c r="H136" s="4" t="s">
        <v>142</v>
      </c>
      <c r="I136">
        <v>1.7</v>
      </c>
      <c r="J136">
        <v>13.6</v>
      </c>
      <c r="K136">
        <v>11.3</v>
      </c>
      <c r="L136">
        <v>7.9</v>
      </c>
      <c r="M136">
        <v>11.4</v>
      </c>
      <c r="N136">
        <v>11.4</v>
      </c>
      <c r="O136">
        <v>9.1</v>
      </c>
      <c r="P136">
        <v>5</v>
      </c>
      <c r="Q136">
        <v>10.3</v>
      </c>
      <c r="R136">
        <v>7.3</v>
      </c>
      <c r="S136">
        <v>0.9</v>
      </c>
      <c r="T136">
        <v>2.4</v>
      </c>
      <c r="U136">
        <v>3.3</v>
      </c>
      <c r="V136">
        <v>14.2</v>
      </c>
      <c r="W136">
        <v>9.1</v>
      </c>
      <c r="X136">
        <v>9.4</v>
      </c>
      <c r="Y136">
        <v>0.7</v>
      </c>
      <c r="Z136">
        <v>10</v>
      </c>
      <c r="AA136">
        <v>11.5</v>
      </c>
      <c r="AB136">
        <v>7.7</v>
      </c>
      <c r="AC136">
        <v>6.6</v>
      </c>
    </row>
    <row r="137" spans="1:29" ht="12.75">
      <c r="A137" s="4" t="s">
        <v>107</v>
      </c>
      <c r="B137" s="4" t="s">
        <v>2</v>
      </c>
      <c r="C137" s="5" t="s">
        <v>143</v>
      </c>
      <c r="D137" s="4"/>
      <c r="E137" s="4" t="s">
        <v>8</v>
      </c>
      <c r="F137" s="4"/>
      <c r="G137" s="4"/>
      <c r="H137" s="4" t="s">
        <v>144</v>
      </c>
      <c r="I137">
        <v>1.7</v>
      </c>
      <c r="L137">
        <v>0.2</v>
      </c>
      <c r="M137">
        <v>5.5</v>
      </c>
      <c r="N137">
        <v>8</v>
      </c>
      <c r="O137">
        <v>4</v>
      </c>
      <c r="P137">
        <v>9.6</v>
      </c>
      <c r="Q137">
        <v>10.1</v>
      </c>
      <c r="R137">
        <v>9.9</v>
      </c>
      <c r="S137">
        <v>8.7</v>
      </c>
      <c r="T137">
        <v>8.1</v>
      </c>
      <c r="U137">
        <v>9.4</v>
      </c>
      <c r="V137">
        <v>9.3</v>
      </c>
      <c r="W137">
        <v>8.2</v>
      </c>
      <c r="X137">
        <v>12</v>
      </c>
      <c r="Y137">
        <v>13.9</v>
      </c>
      <c r="Z137">
        <v>11.2</v>
      </c>
      <c r="AA137">
        <v>11.9</v>
      </c>
      <c r="AB137">
        <v>9.9</v>
      </c>
      <c r="AC137">
        <v>11.1</v>
      </c>
    </row>
    <row r="138" spans="1:29" ht="12.75">
      <c r="A138" s="4" t="s">
        <v>107</v>
      </c>
      <c r="B138" s="4" t="s">
        <v>2</v>
      </c>
      <c r="C138" s="5" t="s">
        <v>145</v>
      </c>
      <c r="D138" s="4"/>
      <c r="E138" s="4" t="s">
        <v>8</v>
      </c>
      <c r="F138" s="4"/>
      <c r="G138" s="4"/>
      <c r="H138" s="4" t="s">
        <v>146</v>
      </c>
      <c r="I138">
        <v>1.7</v>
      </c>
      <c r="L138">
        <v>2.1</v>
      </c>
      <c r="M138">
        <v>10.6</v>
      </c>
      <c r="N138">
        <v>6.4</v>
      </c>
      <c r="O138">
        <v>1.2</v>
      </c>
      <c r="P138">
        <v>10.3</v>
      </c>
      <c r="Q138">
        <v>11.2</v>
      </c>
      <c r="R138">
        <v>8.1</v>
      </c>
      <c r="S138">
        <v>9.6</v>
      </c>
      <c r="T138">
        <v>7.1</v>
      </c>
      <c r="U138">
        <v>8.4</v>
      </c>
      <c r="V138">
        <v>8.2</v>
      </c>
      <c r="W138">
        <v>13.6</v>
      </c>
      <c r="X138">
        <v>13.1</v>
      </c>
      <c r="Y138">
        <v>10.4</v>
      </c>
      <c r="Z138">
        <v>9.9</v>
      </c>
      <c r="AA138">
        <v>10.1</v>
      </c>
      <c r="AB138">
        <v>13.8</v>
      </c>
      <c r="AC138">
        <v>15.7</v>
      </c>
    </row>
    <row r="139" spans="1:29" ht="12.75">
      <c r="A139" s="4" t="s">
        <v>107</v>
      </c>
      <c r="B139" s="4" t="s">
        <v>2</v>
      </c>
      <c r="C139" s="5" t="s">
        <v>145</v>
      </c>
      <c r="D139" s="4"/>
      <c r="E139" s="4" t="s">
        <v>49</v>
      </c>
      <c r="F139" s="4"/>
      <c r="G139" s="4"/>
      <c r="H139" s="4" t="s">
        <v>146</v>
      </c>
      <c r="I139">
        <v>1.7</v>
      </c>
      <c r="J139">
        <v>10.2</v>
      </c>
      <c r="K139">
        <v>9.9</v>
      </c>
      <c r="L139">
        <v>7</v>
      </c>
      <c r="M139">
        <v>11.5</v>
      </c>
      <c r="N139">
        <v>6.6</v>
      </c>
      <c r="O139">
        <v>3.6</v>
      </c>
      <c r="P139">
        <v>15.6</v>
      </c>
      <c r="Q139">
        <v>5.9</v>
      </c>
      <c r="R139">
        <v>4</v>
      </c>
      <c r="S139">
        <v>5.9</v>
      </c>
      <c r="T139">
        <v>-3.4</v>
      </c>
      <c r="U139">
        <v>9.4</v>
      </c>
      <c r="V139">
        <v>17.1</v>
      </c>
      <c r="W139">
        <v>10.6</v>
      </c>
      <c r="X139">
        <v>9</v>
      </c>
      <c r="Y139">
        <v>8.8</v>
      </c>
      <c r="Z139">
        <v>5.7</v>
      </c>
      <c r="AA139">
        <v>8</v>
      </c>
      <c r="AB139">
        <v>9.5</v>
      </c>
      <c r="AC139">
        <v>9.4</v>
      </c>
    </row>
    <row r="140" spans="1:29" ht="12.75">
      <c r="A140" s="4" t="s">
        <v>107</v>
      </c>
      <c r="B140" s="4" t="s">
        <v>2</v>
      </c>
      <c r="C140" s="5" t="s">
        <v>147</v>
      </c>
      <c r="D140" s="4"/>
      <c r="E140" s="4" t="s">
        <v>8</v>
      </c>
      <c r="F140" s="4"/>
      <c r="G140" s="4"/>
      <c r="H140" s="4" t="s">
        <v>148</v>
      </c>
      <c r="I140">
        <v>1.7</v>
      </c>
      <c r="J140">
        <v>4.4</v>
      </c>
      <c r="K140">
        <v>8.6</v>
      </c>
      <c r="L140">
        <v>-0.7</v>
      </c>
      <c r="R140">
        <v>-0.2</v>
      </c>
      <c r="S140">
        <v>4.6</v>
      </c>
      <c r="T140">
        <v>1.2</v>
      </c>
      <c r="U140">
        <v>3.2</v>
      </c>
      <c r="V140">
        <v>7.4</v>
      </c>
      <c r="W140">
        <v>6</v>
      </c>
      <c r="X140">
        <v>8.4</v>
      </c>
      <c r="Y140">
        <v>7.9</v>
      </c>
      <c r="Z140">
        <v>6.6</v>
      </c>
      <c r="AA140">
        <v>8.7</v>
      </c>
      <c r="AB140">
        <v>7.3</v>
      </c>
      <c r="AC140">
        <v>7.8</v>
      </c>
    </row>
    <row r="141" spans="1:29" ht="12.75">
      <c r="A141" s="4" t="s">
        <v>107</v>
      </c>
      <c r="B141" s="4" t="s">
        <v>2</v>
      </c>
      <c r="C141" s="5" t="s">
        <v>149</v>
      </c>
      <c r="D141" s="4"/>
      <c r="E141" s="4" t="s">
        <v>8</v>
      </c>
      <c r="F141" s="4"/>
      <c r="G141" s="4"/>
      <c r="H141" s="4" t="s">
        <v>150</v>
      </c>
      <c r="I141">
        <v>1.7</v>
      </c>
      <c r="J141">
        <v>8.3</v>
      </c>
      <c r="K141">
        <v>0.2</v>
      </c>
      <c r="Q141">
        <v>0.1</v>
      </c>
      <c r="R141">
        <v>5.8</v>
      </c>
      <c r="S141">
        <v>10.2</v>
      </c>
      <c r="T141">
        <v>6.2</v>
      </c>
      <c r="U141">
        <v>7.4</v>
      </c>
      <c r="V141">
        <v>7</v>
      </c>
      <c r="W141">
        <v>8</v>
      </c>
      <c r="X141">
        <v>11.8</v>
      </c>
      <c r="Y141">
        <v>10.5</v>
      </c>
      <c r="Z141">
        <v>9.8</v>
      </c>
      <c r="AA141">
        <v>9.2</v>
      </c>
      <c r="AB141">
        <v>6.9</v>
      </c>
      <c r="AC141">
        <v>8.2</v>
      </c>
    </row>
    <row r="142" spans="1:29" ht="12.75">
      <c r="A142" s="4" t="s">
        <v>107</v>
      </c>
      <c r="B142" s="4" t="s">
        <v>2</v>
      </c>
      <c r="C142" s="5" t="s">
        <v>151</v>
      </c>
      <c r="D142" s="4"/>
      <c r="E142" s="4" t="s">
        <v>8</v>
      </c>
      <c r="F142" s="4"/>
      <c r="G142" s="4"/>
      <c r="H142" s="4" t="s">
        <v>152</v>
      </c>
      <c r="I142">
        <v>1.7</v>
      </c>
      <c r="J142">
        <v>1.2</v>
      </c>
      <c r="K142">
        <v>5.7</v>
      </c>
      <c r="L142">
        <v>4.5</v>
      </c>
      <c r="M142">
        <v>7.4</v>
      </c>
      <c r="N142">
        <v>9</v>
      </c>
      <c r="O142">
        <v>9.3</v>
      </c>
      <c r="P142">
        <v>8.3</v>
      </c>
      <c r="Q142">
        <v>11.1</v>
      </c>
      <c r="R142">
        <v>7.2</v>
      </c>
      <c r="S142">
        <v>11.2</v>
      </c>
      <c r="T142">
        <v>7.9</v>
      </c>
      <c r="U142">
        <v>9.1</v>
      </c>
      <c r="V142">
        <v>9.3</v>
      </c>
      <c r="W142">
        <v>8.4</v>
      </c>
      <c r="X142">
        <v>9.6</v>
      </c>
      <c r="Y142">
        <v>8.1</v>
      </c>
      <c r="Z142">
        <v>10.1</v>
      </c>
      <c r="AA142">
        <v>7.8</v>
      </c>
      <c r="AB142">
        <v>6.8</v>
      </c>
      <c r="AC142">
        <v>-1.7</v>
      </c>
    </row>
    <row r="143" spans="1:29" ht="12.75">
      <c r="A143" s="4" t="s">
        <v>107</v>
      </c>
      <c r="B143" s="4" t="s">
        <v>2</v>
      </c>
      <c r="C143" s="5" t="s">
        <v>151</v>
      </c>
      <c r="D143" s="4"/>
      <c r="E143" s="4" t="s">
        <v>49</v>
      </c>
      <c r="F143" s="4"/>
      <c r="G143" s="4"/>
      <c r="H143" s="4" t="s">
        <v>152</v>
      </c>
      <c r="I143">
        <v>1.7</v>
      </c>
      <c r="J143">
        <v>5.7</v>
      </c>
      <c r="K143">
        <v>8.3</v>
      </c>
      <c r="L143">
        <v>5.9</v>
      </c>
      <c r="M143">
        <v>7.1</v>
      </c>
      <c r="N143">
        <v>9.6</v>
      </c>
      <c r="O143">
        <v>7.2</v>
      </c>
      <c r="P143">
        <v>9.3</v>
      </c>
      <c r="Q143">
        <v>8.6</v>
      </c>
      <c r="R143">
        <v>8.2</v>
      </c>
      <c r="S143">
        <v>10.6</v>
      </c>
      <c r="T143">
        <v>6.2</v>
      </c>
      <c r="U143">
        <v>14.2</v>
      </c>
      <c r="V143">
        <v>5.5</v>
      </c>
      <c r="W143">
        <v>12.9</v>
      </c>
      <c r="X143">
        <v>6.5</v>
      </c>
      <c r="Y143">
        <v>11.4</v>
      </c>
      <c r="Z143">
        <v>9.3</v>
      </c>
      <c r="AA143">
        <v>4.9</v>
      </c>
      <c r="AB143">
        <v>2.8</v>
      </c>
      <c r="AC143">
        <v>-0.2</v>
      </c>
    </row>
    <row r="144" spans="1:29" ht="12.75">
      <c r="A144" s="4" t="s">
        <v>107</v>
      </c>
      <c r="B144" s="4" t="s">
        <v>2</v>
      </c>
      <c r="C144" s="5" t="s">
        <v>153</v>
      </c>
      <c r="D144" s="4"/>
      <c r="E144" s="4" t="s">
        <v>8</v>
      </c>
      <c r="F144" s="4"/>
      <c r="G144" s="4"/>
      <c r="H144" s="4" t="s">
        <v>154</v>
      </c>
      <c r="I144">
        <v>1.7</v>
      </c>
      <c r="J144">
        <v>4.4</v>
      </c>
      <c r="K144">
        <v>10.6</v>
      </c>
      <c r="L144">
        <v>7</v>
      </c>
      <c r="M144">
        <v>8.3</v>
      </c>
      <c r="N144">
        <v>10</v>
      </c>
      <c r="O144">
        <v>10.4</v>
      </c>
      <c r="P144">
        <v>7.2</v>
      </c>
      <c r="Q144">
        <v>9.7</v>
      </c>
      <c r="R144">
        <v>10.2</v>
      </c>
      <c r="S144">
        <v>7.1</v>
      </c>
      <c r="T144">
        <v>7.3</v>
      </c>
      <c r="U144">
        <v>8.8</v>
      </c>
      <c r="V144">
        <v>7.4</v>
      </c>
      <c r="W144">
        <v>4.8</v>
      </c>
      <c r="X144">
        <v>8.9</v>
      </c>
      <c r="Y144">
        <v>8.3</v>
      </c>
      <c r="Z144">
        <v>7</v>
      </c>
      <c r="AA144">
        <v>8.2</v>
      </c>
      <c r="AB144">
        <v>6.4</v>
      </c>
      <c r="AC144">
        <v>8.9</v>
      </c>
    </row>
    <row r="145" spans="1:29" ht="12.75">
      <c r="A145" s="4" t="s">
        <v>107</v>
      </c>
      <c r="B145" s="4" t="s">
        <v>2</v>
      </c>
      <c r="C145" s="5" t="s">
        <v>153</v>
      </c>
      <c r="D145" s="4"/>
      <c r="E145" s="4" t="s">
        <v>49</v>
      </c>
      <c r="F145" s="4"/>
      <c r="G145" s="4"/>
      <c r="H145" s="4" t="s">
        <v>154</v>
      </c>
      <c r="I145">
        <v>1.7</v>
      </c>
      <c r="J145">
        <v>5.2</v>
      </c>
      <c r="K145">
        <v>12.2</v>
      </c>
      <c r="L145">
        <v>9.3</v>
      </c>
      <c r="M145">
        <v>4.8</v>
      </c>
      <c r="N145">
        <v>5.7</v>
      </c>
      <c r="O145">
        <v>8.2</v>
      </c>
      <c r="P145">
        <v>10.2</v>
      </c>
      <c r="Q145">
        <v>3.7</v>
      </c>
      <c r="R145">
        <v>7.4</v>
      </c>
      <c r="S145">
        <v>5.9</v>
      </c>
      <c r="T145">
        <v>13</v>
      </c>
      <c r="U145">
        <v>7.6</v>
      </c>
      <c r="V145">
        <v>5</v>
      </c>
      <c r="W145">
        <v>9.4</v>
      </c>
      <c r="X145">
        <v>9.8</v>
      </c>
      <c r="Y145">
        <v>10.5</v>
      </c>
      <c r="Z145">
        <v>10</v>
      </c>
      <c r="AA145">
        <v>8.5</v>
      </c>
      <c r="AB145">
        <v>11.5</v>
      </c>
      <c r="AC145">
        <v>5.3</v>
      </c>
    </row>
    <row r="146" spans="1:29" ht="12.75">
      <c r="A146" s="4" t="s">
        <v>107</v>
      </c>
      <c r="B146" s="4" t="s">
        <v>2</v>
      </c>
      <c r="C146" s="5" t="s">
        <v>155</v>
      </c>
      <c r="D146" s="4"/>
      <c r="E146" s="4" t="s">
        <v>8</v>
      </c>
      <c r="F146" s="4"/>
      <c r="G146" s="4"/>
      <c r="H146" s="4" t="s">
        <v>156</v>
      </c>
      <c r="I146">
        <v>1.7</v>
      </c>
      <c r="J146">
        <v>2.8</v>
      </c>
      <c r="K146">
        <v>0.9</v>
      </c>
      <c r="L146">
        <v>6.8</v>
      </c>
      <c r="M146">
        <v>7.9</v>
      </c>
      <c r="N146">
        <v>8</v>
      </c>
      <c r="O146">
        <v>7.6</v>
      </c>
      <c r="P146">
        <v>10.5</v>
      </c>
      <c r="Q146">
        <v>12.5</v>
      </c>
      <c r="R146">
        <v>7.6</v>
      </c>
      <c r="S146">
        <v>11.6</v>
      </c>
      <c r="T146">
        <v>8.3</v>
      </c>
      <c r="U146">
        <v>13.4</v>
      </c>
      <c r="V146">
        <v>9.5</v>
      </c>
      <c r="W146">
        <v>11.5</v>
      </c>
      <c r="X146">
        <v>9.7</v>
      </c>
      <c r="Y146">
        <v>13.7</v>
      </c>
      <c r="Z146">
        <v>7.4</v>
      </c>
      <c r="AA146">
        <v>7.3</v>
      </c>
      <c r="AB146">
        <v>7.5</v>
      </c>
      <c r="AC146">
        <v>-3.1</v>
      </c>
    </row>
    <row r="147" spans="1:29" ht="12.75">
      <c r="A147" s="4" t="s">
        <v>107</v>
      </c>
      <c r="B147" s="4" t="s">
        <v>2</v>
      </c>
      <c r="C147" s="5" t="s">
        <v>155</v>
      </c>
      <c r="D147" s="4"/>
      <c r="E147" s="4" t="s">
        <v>49</v>
      </c>
      <c r="F147" s="4"/>
      <c r="G147" s="4"/>
      <c r="H147" s="4" t="s">
        <v>156</v>
      </c>
      <c r="I147">
        <v>1.7</v>
      </c>
      <c r="J147">
        <v>8.4</v>
      </c>
      <c r="K147">
        <v>3.1</v>
      </c>
      <c r="L147">
        <v>7</v>
      </c>
      <c r="M147">
        <v>2.2</v>
      </c>
      <c r="N147">
        <v>9.7</v>
      </c>
      <c r="O147">
        <v>10.9</v>
      </c>
      <c r="P147">
        <v>8.6</v>
      </c>
      <c r="Q147">
        <v>9.2</v>
      </c>
      <c r="R147">
        <v>7.4</v>
      </c>
      <c r="S147">
        <v>11.3</v>
      </c>
      <c r="T147">
        <v>10.5</v>
      </c>
      <c r="U147">
        <v>8.7</v>
      </c>
      <c r="V147">
        <v>14.5</v>
      </c>
      <c r="W147">
        <v>8.5</v>
      </c>
      <c r="X147">
        <v>10.3</v>
      </c>
      <c r="Y147">
        <v>8.1</v>
      </c>
      <c r="Z147">
        <v>6.4</v>
      </c>
      <c r="AA147">
        <v>12.1</v>
      </c>
      <c r="AB147">
        <v>5.6</v>
      </c>
      <c r="AC147">
        <v>0.7</v>
      </c>
    </row>
    <row r="148" spans="1:29" ht="12.75">
      <c r="A148" s="4" t="s">
        <v>107</v>
      </c>
      <c r="B148" s="4" t="s">
        <v>2</v>
      </c>
      <c r="C148" s="5" t="s">
        <v>157</v>
      </c>
      <c r="D148" s="4"/>
      <c r="E148" s="4" t="s">
        <v>8</v>
      </c>
      <c r="F148" s="4"/>
      <c r="G148" s="4"/>
      <c r="H148" s="4" t="s">
        <v>158</v>
      </c>
      <c r="I148">
        <v>1.7</v>
      </c>
      <c r="J148">
        <v>1.3</v>
      </c>
      <c r="K148">
        <v>1.1</v>
      </c>
      <c r="L148">
        <v>5.3</v>
      </c>
      <c r="M148">
        <v>8.4</v>
      </c>
      <c r="N148">
        <v>11</v>
      </c>
      <c r="O148">
        <v>11.7</v>
      </c>
      <c r="P148">
        <v>12.5</v>
      </c>
      <c r="Q148">
        <v>9.7</v>
      </c>
      <c r="R148">
        <v>10.9</v>
      </c>
      <c r="S148">
        <v>7.8</v>
      </c>
      <c r="T148">
        <v>7.8</v>
      </c>
      <c r="U148">
        <v>11.5</v>
      </c>
      <c r="V148">
        <v>10.6</v>
      </c>
      <c r="W148">
        <v>9.1</v>
      </c>
      <c r="X148">
        <v>9.7</v>
      </c>
      <c r="Y148">
        <v>5.7</v>
      </c>
      <c r="Z148">
        <v>7.6</v>
      </c>
      <c r="AA148">
        <v>8.9</v>
      </c>
      <c r="AB148">
        <v>7.5</v>
      </c>
      <c r="AC148">
        <v>-4.5</v>
      </c>
    </row>
    <row r="149" spans="1:29" ht="12.75">
      <c r="A149" s="4" t="s">
        <v>107</v>
      </c>
      <c r="B149" s="4" t="s">
        <v>2</v>
      </c>
      <c r="C149" s="5" t="s">
        <v>157</v>
      </c>
      <c r="D149" s="4"/>
      <c r="E149" s="4" t="s">
        <v>49</v>
      </c>
      <c r="F149" s="4"/>
      <c r="G149" s="4"/>
      <c r="H149" s="4" t="s">
        <v>158</v>
      </c>
      <c r="I149">
        <v>1.7</v>
      </c>
      <c r="J149">
        <v>11.6</v>
      </c>
      <c r="K149">
        <v>6.8</v>
      </c>
      <c r="L149">
        <v>12.2</v>
      </c>
      <c r="M149">
        <v>4.2</v>
      </c>
      <c r="N149">
        <v>6.9</v>
      </c>
      <c r="O149">
        <v>11.7</v>
      </c>
      <c r="P149">
        <v>12.8</v>
      </c>
      <c r="Q149">
        <v>6.7</v>
      </c>
      <c r="R149">
        <v>10.3</v>
      </c>
      <c r="S149">
        <v>8.3</v>
      </c>
      <c r="T149">
        <v>7.9</v>
      </c>
      <c r="U149">
        <v>7.6</v>
      </c>
      <c r="V149">
        <v>9.6</v>
      </c>
      <c r="W149">
        <v>6.3</v>
      </c>
      <c r="X149">
        <v>10.7</v>
      </c>
      <c r="Y149">
        <v>11.6</v>
      </c>
      <c r="Z149">
        <v>7.4</v>
      </c>
      <c r="AA149">
        <v>4.9</v>
      </c>
      <c r="AB149">
        <v>7.2</v>
      </c>
      <c r="AC149">
        <v>-2</v>
      </c>
    </row>
    <row r="150" spans="1:29" ht="12.75">
      <c r="A150" s="4" t="s">
        <v>107</v>
      </c>
      <c r="B150" s="4" t="s">
        <v>2</v>
      </c>
      <c r="C150" s="5" t="s">
        <v>159</v>
      </c>
      <c r="D150" s="4"/>
      <c r="E150" s="4" t="s">
        <v>8</v>
      </c>
      <c r="F150" s="4"/>
      <c r="G150" s="4"/>
      <c r="H150" s="4" t="s">
        <v>160</v>
      </c>
      <c r="I150">
        <v>1.7</v>
      </c>
      <c r="L150">
        <v>1.4</v>
      </c>
      <c r="M150">
        <v>15.6</v>
      </c>
      <c r="N150">
        <v>0.3</v>
      </c>
      <c r="O150">
        <v>7.6</v>
      </c>
      <c r="P150">
        <v>9.4</v>
      </c>
      <c r="Q150">
        <v>12.8</v>
      </c>
      <c r="R150">
        <v>7.9</v>
      </c>
      <c r="S150">
        <v>7.6</v>
      </c>
      <c r="T150">
        <v>8.7</v>
      </c>
      <c r="U150">
        <v>11.7</v>
      </c>
      <c r="V150">
        <v>7.8</v>
      </c>
      <c r="W150">
        <v>10.5</v>
      </c>
      <c r="X150">
        <v>12.8</v>
      </c>
      <c r="Y150">
        <v>7.9</v>
      </c>
      <c r="Z150">
        <v>10.2</v>
      </c>
      <c r="AA150">
        <v>8.5</v>
      </c>
      <c r="AB150">
        <v>9</v>
      </c>
      <c r="AC150">
        <v>2.7</v>
      </c>
    </row>
    <row r="151" spans="1:29" ht="12.75">
      <c r="A151" s="4" t="s">
        <v>107</v>
      </c>
      <c r="B151" s="4" t="s">
        <v>2</v>
      </c>
      <c r="C151" s="5" t="s">
        <v>159</v>
      </c>
      <c r="D151" s="4"/>
      <c r="E151" s="4" t="s">
        <v>49</v>
      </c>
      <c r="F151" s="4"/>
      <c r="G151" s="4"/>
      <c r="H151" s="4" t="s">
        <v>160</v>
      </c>
      <c r="I151">
        <v>1.7</v>
      </c>
      <c r="J151">
        <v>8.1</v>
      </c>
      <c r="K151">
        <v>4.6</v>
      </c>
      <c r="L151">
        <v>12.1</v>
      </c>
      <c r="M151">
        <v>9.1</v>
      </c>
      <c r="N151">
        <v>11.4</v>
      </c>
      <c r="O151">
        <v>11.6</v>
      </c>
      <c r="P151">
        <v>9</v>
      </c>
      <c r="Q151">
        <v>6.4</v>
      </c>
      <c r="R151">
        <v>13.5</v>
      </c>
      <c r="S151">
        <v>5.7</v>
      </c>
      <c r="T151">
        <v>5</v>
      </c>
      <c r="U151">
        <v>12</v>
      </c>
      <c r="V151">
        <v>10.5</v>
      </c>
      <c r="W151">
        <v>2.6</v>
      </c>
      <c r="X151">
        <v>4.7</v>
      </c>
      <c r="Y151">
        <v>9</v>
      </c>
      <c r="Z151">
        <v>9.3</v>
      </c>
      <c r="AA151">
        <v>7.1</v>
      </c>
      <c r="AB151">
        <v>8.2</v>
      </c>
      <c r="AC151">
        <v>4.9</v>
      </c>
    </row>
    <row r="152" spans="1:29" ht="12.75">
      <c r="A152" s="4" t="s">
        <v>107</v>
      </c>
      <c r="B152" s="4" t="s">
        <v>2</v>
      </c>
      <c r="C152" s="5" t="s">
        <v>161</v>
      </c>
      <c r="D152" s="4"/>
      <c r="E152" s="4" t="s">
        <v>8</v>
      </c>
      <c r="F152" s="4"/>
      <c r="G152" s="4"/>
      <c r="H152" s="4" t="s">
        <v>162</v>
      </c>
      <c r="I152">
        <v>1.7</v>
      </c>
      <c r="J152">
        <v>0.4</v>
      </c>
      <c r="K152">
        <v>5.9</v>
      </c>
      <c r="L152">
        <v>10.2</v>
      </c>
      <c r="M152">
        <v>5.8</v>
      </c>
      <c r="N152">
        <v>10</v>
      </c>
      <c r="O152">
        <v>11.1</v>
      </c>
      <c r="P152">
        <v>7.2</v>
      </c>
      <c r="Q152">
        <v>10.2</v>
      </c>
      <c r="R152">
        <v>12.8</v>
      </c>
      <c r="S152">
        <v>11.7</v>
      </c>
      <c r="T152">
        <v>11.6</v>
      </c>
      <c r="U152">
        <v>14</v>
      </c>
      <c r="V152">
        <v>13.3</v>
      </c>
      <c r="W152">
        <v>10.8</v>
      </c>
      <c r="X152">
        <v>9.2</v>
      </c>
      <c r="Y152">
        <v>7.2</v>
      </c>
      <c r="Z152">
        <v>6</v>
      </c>
      <c r="AA152">
        <v>2</v>
      </c>
      <c r="AB152">
        <v>4.4</v>
      </c>
      <c r="AC152">
        <v>-3.9</v>
      </c>
    </row>
    <row r="153" spans="1:29" ht="12.75">
      <c r="A153" s="4" t="s">
        <v>107</v>
      </c>
      <c r="B153" s="4" t="s">
        <v>2</v>
      </c>
      <c r="C153" s="5" t="s">
        <v>161</v>
      </c>
      <c r="D153" s="4"/>
      <c r="E153" s="4" t="s">
        <v>49</v>
      </c>
      <c r="F153" s="4"/>
      <c r="G153" s="4"/>
      <c r="H153" s="4" t="s">
        <v>162</v>
      </c>
      <c r="I153">
        <v>1.7</v>
      </c>
      <c r="J153">
        <v>9</v>
      </c>
      <c r="K153">
        <v>7.1</v>
      </c>
      <c r="L153">
        <v>5.7</v>
      </c>
      <c r="M153">
        <v>5.4</v>
      </c>
      <c r="N153">
        <v>7.7</v>
      </c>
      <c r="O153">
        <v>8.7</v>
      </c>
      <c r="P153">
        <v>14.3</v>
      </c>
      <c r="Q153">
        <v>11.2</v>
      </c>
      <c r="R153">
        <v>12.2</v>
      </c>
      <c r="S153">
        <v>9</v>
      </c>
      <c r="T153">
        <v>10.7</v>
      </c>
      <c r="U153">
        <v>8.9</v>
      </c>
      <c r="V153">
        <v>9.8</v>
      </c>
      <c r="W153">
        <v>10.5</v>
      </c>
      <c r="X153">
        <v>10.8</v>
      </c>
      <c r="Y153">
        <v>12.8</v>
      </c>
      <c r="Z153">
        <v>9.8</v>
      </c>
      <c r="AA153">
        <v>2.2</v>
      </c>
      <c r="AB153">
        <v>2</v>
      </c>
      <c r="AC153">
        <v>-3.9</v>
      </c>
    </row>
    <row r="154" spans="1:29" ht="12.75">
      <c r="A154" s="4" t="s">
        <v>107</v>
      </c>
      <c r="B154" s="4" t="s">
        <v>2</v>
      </c>
      <c r="C154" s="5" t="s">
        <v>163</v>
      </c>
      <c r="D154" s="4"/>
      <c r="E154" s="4" t="s">
        <v>8</v>
      </c>
      <c r="F154" s="4"/>
      <c r="G154" s="4"/>
      <c r="H154" s="4" t="s">
        <v>164</v>
      </c>
      <c r="I154">
        <v>1.7</v>
      </c>
      <c r="J154">
        <v>-1.3</v>
      </c>
      <c r="K154">
        <v>8.4</v>
      </c>
      <c r="L154">
        <v>6.9</v>
      </c>
      <c r="M154">
        <v>7.4</v>
      </c>
      <c r="N154">
        <v>10.8</v>
      </c>
      <c r="O154">
        <v>10.3</v>
      </c>
      <c r="P154">
        <v>11.8</v>
      </c>
      <c r="Q154">
        <v>10.7</v>
      </c>
      <c r="R154">
        <v>8.7</v>
      </c>
      <c r="S154">
        <v>11.9</v>
      </c>
      <c r="T154">
        <v>10.3</v>
      </c>
      <c r="U154">
        <v>13.3</v>
      </c>
      <c r="V154">
        <v>12</v>
      </c>
      <c r="W154">
        <v>7.3</v>
      </c>
      <c r="X154">
        <v>10.9</v>
      </c>
      <c r="Y154">
        <v>11.3</v>
      </c>
      <c r="Z154">
        <v>7.1</v>
      </c>
      <c r="AA154">
        <v>2.8</v>
      </c>
      <c r="AB154">
        <v>-2.7</v>
      </c>
      <c r="AC154">
        <v>2.7</v>
      </c>
    </row>
    <row r="155" spans="1:29" ht="12.75">
      <c r="A155" s="4" t="s">
        <v>107</v>
      </c>
      <c r="B155" s="4" t="s">
        <v>2</v>
      </c>
      <c r="C155" s="5" t="s">
        <v>163</v>
      </c>
      <c r="D155" s="4"/>
      <c r="E155" s="4" t="s">
        <v>49</v>
      </c>
      <c r="F155" s="4"/>
      <c r="G155" s="4"/>
      <c r="H155" s="4" t="s">
        <v>164</v>
      </c>
      <c r="I155">
        <v>1.7</v>
      </c>
      <c r="J155">
        <v>7.9</v>
      </c>
      <c r="K155">
        <v>6.3</v>
      </c>
      <c r="L155">
        <v>5.7</v>
      </c>
      <c r="M155">
        <v>8.6</v>
      </c>
      <c r="N155">
        <v>9.3</v>
      </c>
      <c r="O155">
        <v>7.3</v>
      </c>
      <c r="P155">
        <v>7</v>
      </c>
      <c r="Q155">
        <v>12.9</v>
      </c>
      <c r="R155">
        <v>14.6</v>
      </c>
      <c r="S155">
        <v>10</v>
      </c>
      <c r="T155">
        <v>10.7</v>
      </c>
      <c r="U155">
        <v>8.2</v>
      </c>
      <c r="V155">
        <v>12.6</v>
      </c>
      <c r="W155">
        <v>8.5</v>
      </c>
      <c r="X155">
        <v>10.4</v>
      </c>
      <c r="Y155">
        <v>6.9</v>
      </c>
      <c r="Z155">
        <v>8</v>
      </c>
      <c r="AA155">
        <v>7.5</v>
      </c>
      <c r="AB155">
        <v>0.6</v>
      </c>
      <c r="AC155">
        <v>0.2</v>
      </c>
    </row>
    <row r="156" spans="1:29" ht="12.75">
      <c r="A156" s="4" t="s">
        <v>107</v>
      </c>
      <c r="B156" s="4" t="s">
        <v>2</v>
      </c>
      <c r="C156" s="5" t="s">
        <v>165</v>
      </c>
      <c r="D156" s="4"/>
      <c r="E156" s="4" t="s">
        <v>8</v>
      </c>
      <c r="F156" s="4"/>
      <c r="G156" s="4"/>
      <c r="H156" s="4" t="s">
        <v>166</v>
      </c>
      <c r="I156">
        <v>1.7</v>
      </c>
      <c r="J156">
        <v>1.1</v>
      </c>
      <c r="K156">
        <v>5.1</v>
      </c>
      <c r="L156">
        <v>6.4</v>
      </c>
      <c r="M156">
        <v>8.7</v>
      </c>
      <c r="N156">
        <v>8</v>
      </c>
      <c r="O156">
        <v>8.9</v>
      </c>
      <c r="P156">
        <v>11.3</v>
      </c>
      <c r="Q156">
        <v>8.1</v>
      </c>
      <c r="R156">
        <v>8.1</v>
      </c>
      <c r="S156">
        <v>9.3</v>
      </c>
      <c r="T156">
        <v>10.4</v>
      </c>
      <c r="U156">
        <v>8.5</v>
      </c>
      <c r="V156">
        <v>9.9</v>
      </c>
      <c r="W156">
        <v>9.2</v>
      </c>
      <c r="X156">
        <v>7.8</v>
      </c>
      <c r="Y156">
        <v>7.8</v>
      </c>
      <c r="Z156">
        <v>5.3</v>
      </c>
      <c r="AA156">
        <v>8.5</v>
      </c>
      <c r="AB156">
        <v>4</v>
      </c>
      <c r="AC156">
        <v>4.8</v>
      </c>
    </row>
    <row r="157" spans="1:29" ht="12.75">
      <c r="A157" s="4" t="s">
        <v>107</v>
      </c>
      <c r="B157" s="4" t="s">
        <v>2</v>
      </c>
      <c r="C157" s="5" t="s">
        <v>165</v>
      </c>
      <c r="D157" s="4"/>
      <c r="E157" s="4" t="s">
        <v>49</v>
      </c>
      <c r="F157" s="4"/>
      <c r="G157" s="4"/>
      <c r="H157" s="4" t="s">
        <v>166</v>
      </c>
      <c r="I157">
        <v>1.7</v>
      </c>
      <c r="J157">
        <v>9</v>
      </c>
      <c r="K157">
        <v>3.4</v>
      </c>
      <c r="L157">
        <v>6</v>
      </c>
      <c r="M157">
        <v>4.7</v>
      </c>
      <c r="N157">
        <v>8.4</v>
      </c>
      <c r="O157">
        <v>7.6</v>
      </c>
      <c r="P157">
        <v>11.6</v>
      </c>
      <c r="Q157">
        <v>10.8</v>
      </c>
      <c r="R157">
        <v>9.7</v>
      </c>
      <c r="S157">
        <v>8.2</v>
      </c>
      <c r="T157">
        <v>11.3</v>
      </c>
      <c r="U157">
        <v>12.4</v>
      </c>
      <c r="V157">
        <v>7.6</v>
      </c>
      <c r="W157">
        <v>7.1</v>
      </c>
      <c r="X157">
        <v>5.7</v>
      </c>
      <c r="Y157">
        <v>9.9</v>
      </c>
      <c r="Z157">
        <v>6</v>
      </c>
      <c r="AA157">
        <v>3.7</v>
      </c>
      <c r="AB157">
        <v>4.8</v>
      </c>
      <c r="AC157">
        <v>4.3</v>
      </c>
    </row>
    <row r="158" spans="1:29" ht="12.75">
      <c r="A158" s="4" t="s">
        <v>107</v>
      </c>
      <c r="B158" s="4" t="s">
        <v>2</v>
      </c>
      <c r="C158" s="5" t="s">
        <v>167</v>
      </c>
      <c r="D158" s="4"/>
      <c r="E158" s="4" t="s">
        <v>8</v>
      </c>
      <c r="F158" s="4"/>
      <c r="G158" s="4"/>
      <c r="H158" s="4" t="s">
        <v>168</v>
      </c>
      <c r="I158">
        <v>1.7</v>
      </c>
      <c r="J158">
        <v>6.5</v>
      </c>
      <c r="K158">
        <v>4.6</v>
      </c>
      <c r="L158">
        <v>-8.1</v>
      </c>
      <c r="M158">
        <v>0.3</v>
      </c>
      <c r="N158">
        <v>3.3</v>
      </c>
      <c r="O158">
        <v>11.1</v>
      </c>
      <c r="P158">
        <v>6.7</v>
      </c>
      <c r="Q158">
        <v>8.3</v>
      </c>
      <c r="R158">
        <v>11.4</v>
      </c>
      <c r="S158">
        <v>12.3</v>
      </c>
      <c r="T158">
        <v>10</v>
      </c>
      <c r="U158">
        <v>6.7</v>
      </c>
      <c r="V158">
        <v>10.6</v>
      </c>
      <c r="W158">
        <v>11.2</v>
      </c>
      <c r="X158">
        <v>11.6</v>
      </c>
      <c r="Y158">
        <v>10.3</v>
      </c>
      <c r="Z158">
        <v>11.9</v>
      </c>
      <c r="AA158">
        <v>12.1</v>
      </c>
      <c r="AB158">
        <v>12.4</v>
      </c>
      <c r="AC158">
        <v>10.9</v>
      </c>
    </row>
    <row r="159" spans="1:29" ht="12.75">
      <c r="A159" s="4" t="s">
        <v>107</v>
      </c>
      <c r="B159" s="4" t="s">
        <v>2</v>
      </c>
      <c r="C159" s="5" t="s">
        <v>167</v>
      </c>
      <c r="D159" s="4"/>
      <c r="E159" s="4" t="s">
        <v>49</v>
      </c>
      <c r="F159" s="4"/>
      <c r="G159" s="4"/>
      <c r="H159" s="4" t="s">
        <v>168</v>
      </c>
      <c r="I159">
        <v>1.7</v>
      </c>
      <c r="J159">
        <v>5.3</v>
      </c>
      <c r="K159">
        <v>3.7</v>
      </c>
      <c r="L159">
        <v>6.1</v>
      </c>
      <c r="M159">
        <v>5.2</v>
      </c>
      <c r="N159">
        <v>2.7</v>
      </c>
      <c r="O159">
        <v>6.5</v>
      </c>
      <c r="P159">
        <v>9.6</v>
      </c>
      <c r="Q159">
        <v>12</v>
      </c>
      <c r="R159">
        <v>8.7</v>
      </c>
      <c r="S159">
        <v>8</v>
      </c>
      <c r="T159">
        <v>8.6</v>
      </c>
      <c r="U159">
        <v>11.2</v>
      </c>
      <c r="V159">
        <v>13.2</v>
      </c>
      <c r="W159">
        <v>7.6</v>
      </c>
      <c r="X159">
        <v>6.2</v>
      </c>
      <c r="Y159">
        <v>8.9</v>
      </c>
      <c r="Z159">
        <v>9.1</v>
      </c>
      <c r="AA159">
        <v>10.2</v>
      </c>
      <c r="AB159">
        <v>9.8</v>
      </c>
      <c r="AC159">
        <v>9.7</v>
      </c>
    </row>
    <row r="160" spans="1:29" ht="12.75">
      <c r="A160" s="4" t="s">
        <v>107</v>
      </c>
      <c r="B160" s="4" t="s">
        <v>3</v>
      </c>
      <c r="C160" s="6" t="s">
        <v>112</v>
      </c>
      <c r="D160" s="7" t="s">
        <v>507</v>
      </c>
      <c r="E160" s="4" t="s">
        <v>8</v>
      </c>
      <c r="F160" s="4"/>
      <c r="G160" s="4"/>
      <c r="H160" s="4"/>
      <c r="I160">
        <v>1.7</v>
      </c>
      <c r="J160">
        <v>-4.2</v>
      </c>
      <c r="K160">
        <v>3.9</v>
      </c>
      <c r="L160">
        <v>1.4</v>
      </c>
      <c r="M160">
        <v>5.2</v>
      </c>
      <c r="N160">
        <v>10.7</v>
      </c>
      <c r="O160">
        <v>6.7</v>
      </c>
      <c r="P160">
        <v>4.2</v>
      </c>
      <c r="Q160">
        <v>7.3</v>
      </c>
      <c r="R160">
        <v>10.2</v>
      </c>
      <c r="S160">
        <v>10.2</v>
      </c>
      <c r="T160">
        <v>8.2</v>
      </c>
      <c r="U160">
        <v>11.4</v>
      </c>
      <c r="V160">
        <v>13.9</v>
      </c>
      <c r="W160">
        <v>12.9</v>
      </c>
      <c r="X160">
        <v>10.7</v>
      </c>
      <c r="Y160">
        <v>9.9</v>
      </c>
      <c r="Z160">
        <v>9</v>
      </c>
      <c r="AA160">
        <v>8.7</v>
      </c>
      <c r="AB160">
        <v>9</v>
      </c>
      <c r="AC160">
        <v>4.4</v>
      </c>
    </row>
    <row r="161" spans="1:29" ht="12.75">
      <c r="A161" s="4" t="s">
        <v>107</v>
      </c>
      <c r="B161" s="4" t="s">
        <v>3</v>
      </c>
      <c r="C161" s="6" t="s">
        <v>112</v>
      </c>
      <c r="D161" s="7" t="s">
        <v>507</v>
      </c>
      <c r="E161" s="4" t="s">
        <v>49</v>
      </c>
      <c r="F161" s="4"/>
      <c r="G161" s="4"/>
      <c r="H161" s="4"/>
      <c r="I161">
        <v>1.7</v>
      </c>
      <c r="J161">
        <v>6</v>
      </c>
      <c r="K161">
        <v>5.9</v>
      </c>
      <c r="L161">
        <v>7.8</v>
      </c>
      <c r="M161">
        <v>9.3</v>
      </c>
      <c r="N161">
        <v>7.9</v>
      </c>
      <c r="O161">
        <v>5.7</v>
      </c>
      <c r="P161">
        <v>7.8</v>
      </c>
      <c r="Q161">
        <v>8.5</v>
      </c>
      <c r="R161">
        <v>9</v>
      </c>
      <c r="S161">
        <v>12.4</v>
      </c>
      <c r="T161">
        <v>9</v>
      </c>
      <c r="U161">
        <v>12.2</v>
      </c>
      <c r="V161">
        <v>6.1</v>
      </c>
      <c r="W161">
        <v>6.5</v>
      </c>
      <c r="X161">
        <v>10.9</v>
      </c>
      <c r="Y161">
        <v>11.4</v>
      </c>
      <c r="Z161">
        <v>7</v>
      </c>
      <c r="AA161">
        <v>7.8</v>
      </c>
      <c r="AB161">
        <v>9.7</v>
      </c>
      <c r="AC161">
        <v>1</v>
      </c>
    </row>
    <row r="162" spans="1:29" ht="12.75">
      <c r="A162" s="4" t="s">
        <v>107</v>
      </c>
      <c r="B162" s="4" t="s">
        <v>3</v>
      </c>
      <c r="C162" s="6" t="s">
        <v>112</v>
      </c>
      <c r="D162" s="7" t="s">
        <v>487</v>
      </c>
      <c r="E162" s="4" t="s">
        <v>8</v>
      </c>
      <c r="F162" s="4"/>
      <c r="G162" s="4"/>
      <c r="H162" s="4"/>
      <c r="I162">
        <v>1.7</v>
      </c>
      <c r="K162">
        <v>-1.3</v>
      </c>
      <c r="L162">
        <v>0.7</v>
      </c>
      <c r="M162">
        <v>2.9</v>
      </c>
      <c r="N162">
        <v>4.3</v>
      </c>
      <c r="O162">
        <v>11.8</v>
      </c>
      <c r="P162">
        <v>8.5</v>
      </c>
      <c r="Q162">
        <v>3.4</v>
      </c>
      <c r="R162">
        <v>8.5</v>
      </c>
      <c r="S162">
        <v>9.9</v>
      </c>
      <c r="T162">
        <v>12.7</v>
      </c>
      <c r="U162">
        <v>7.1</v>
      </c>
      <c r="V162">
        <v>12.7</v>
      </c>
      <c r="W162">
        <v>14.6</v>
      </c>
      <c r="X162">
        <v>14.1</v>
      </c>
      <c r="Y162">
        <v>9.2</v>
      </c>
      <c r="Z162">
        <v>10.3</v>
      </c>
      <c r="AA162">
        <v>11.1</v>
      </c>
      <c r="AB162">
        <v>9.8</v>
      </c>
      <c r="AC162">
        <v>8.8</v>
      </c>
    </row>
    <row r="163" spans="1:29" ht="12.75">
      <c r="A163" s="4" t="s">
        <v>107</v>
      </c>
      <c r="B163" s="4" t="s">
        <v>3</v>
      </c>
      <c r="C163" s="6" t="s">
        <v>112</v>
      </c>
      <c r="D163" s="7" t="s">
        <v>487</v>
      </c>
      <c r="E163" s="4" t="s">
        <v>49</v>
      </c>
      <c r="F163" s="4"/>
      <c r="G163" s="4"/>
      <c r="H163" s="4"/>
      <c r="I163">
        <v>1.7</v>
      </c>
      <c r="J163">
        <v>9.5</v>
      </c>
      <c r="K163">
        <v>11.9</v>
      </c>
      <c r="L163">
        <v>8.6</v>
      </c>
      <c r="M163">
        <v>8</v>
      </c>
      <c r="N163">
        <v>8.7</v>
      </c>
      <c r="O163">
        <v>2.4</v>
      </c>
      <c r="P163">
        <v>6.5</v>
      </c>
      <c r="Q163">
        <v>8.5</v>
      </c>
      <c r="R163">
        <v>5.9</v>
      </c>
      <c r="S163">
        <v>9.7</v>
      </c>
      <c r="T163">
        <v>8.5</v>
      </c>
      <c r="U163">
        <v>7</v>
      </c>
      <c r="V163">
        <v>6.4</v>
      </c>
      <c r="W163">
        <v>3.3</v>
      </c>
      <c r="X163">
        <v>13.6</v>
      </c>
      <c r="Y163">
        <v>13.4</v>
      </c>
      <c r="Z163">
        <v>8.4</v>
      </c>
      <c r="AA163">
        <v>10.3</v>
      </c>
      <c r="AB163">
        <v>8.6</v>
      </c>
      <c r="AC163">
        <v>3.9</v>
      </c>
    </row>
    <row r="164" spans="1:29" ht="12.75">
      <c r="A164" s="4" t="s">
        <v>107</v>
      </c>
      <c r="B164" s="4" t="s">
        <v>3</v>
      </c>
      <c r="C164" s="6" t="s">
        <v>113</v>
      </c>
      <c r="D164" s="7" t="s">
        <v>506</v>
      </c>
      <c r="E164" s="4" t="s">
        <v>8</v>
      </c>
      <c r="F164" s="4"/>
      <c r="G164" s="4"/>
      <c r="H164" s="4"/>
      <c r="I164">
        <v>1.7</v>
      </c>
      <c r="J164">
        <v>4</v>
      </c>
      <c r="K164">
        <v>6.5</v>
      </c>
      <c r="L164">
        <v>7.3</v>
      </c>
      <c r="M164">
        <v>10</v>
      </c>
      <c r="N164">
        <v>10.9</v>
      </c>
      <c r="O164">
        <v>10</v>
      </c>
      <c r="P164">
        <v>11.2</v>
      </c>
      <c r="Q164">
        <v>11.5</v>
      </c>
      <c r="R164">
        <v>9</v>
      </c>
      <c r="S164">
        <v>11.2</v>
      </c>
      <c r="T164">
        <v>8.3</v>
      </c>
      <c r="U164">
        <v>4.7</v>
      </c>
      <c r="V164">
        <v>8.3</v>
      </c>
      <c r="W164">
        <v>6.6</v>
      </c>
      <c r="X164">
        <v>9.6</v>
      </c>
      <c r="Y164">
        <v>7.9</v>
      </c>
      <c r="Z164">
        <v>3.9</v>
      </c>
      <c r="AA164">
        <v>4.8</v>
      </c>
      <c r="AB164">
        <v>7.9</v>
      </c>
      <c r="AC164">
        <v>7.9</v>
      </c>
    </row>
    <row r="165" spans="1:29" ht="12.75">
      <c r="A165" s="4" t="s">
        <v>107</v>
      </c>
      <c r="B165" s="4" t="s">
        <v>3</v>
      </c>
      <c r="C165" s="6" t="s">
        <v>113</v>
      </c>
      <c r="D165" s="7" t="s">
        <v>506</v>
      </c>
      <c r="E165" s="4" t="s">
        <v>49</v>
      </c>
      <c r="F165" s="4"/>
      <c r="G165" s="4"/>
      <c r="H165" s="4"/>
      <c r="I165">
        <v>1.7</v>
      </c>
      <c r="J165">
        <v>7.7</v>
      </c>
      <c r="K165">
        <v>7</v>
      </c>
      <c r="L165">
        <v>6.8</v>
      </c>
      <c r="M165">
        <v>6.6</v>
      </c>
      <c r="N165">
        <v>11</v>
      </c>
      <c r="O165">
        <v>8.5</v>
      </c>
      <c r="P165">
        <v>9.9</v>
      </c>
      <c r="Q165">
        <v>6.9</v>
      </c>
      <c r="R165">
        <v>7.8</v>
      </c>
      <c r="S165">
        <v>10.9</v>
      </c>
      <c r="T165">
        <v>9.6</v>
      </c>
      <c r="U165">
        <v>8.3</v>
      </c>
      <c r="V165">
        <v>10.7</v>
      </c>
      <c r="W165">
        <v>7.8</v>
      </c>
      <c r="X165">
        <v>6.8</v>
      </c>
      <c r="Y165">
        <v>5.2</v>
      </c>
      <c r="Z165">
        <v>7.2</v>
      </c>
      <c r="AA165">
        <v>11.3</v>
      </c>
      <c r="AB165">
        <v>5.5</v>
      </c>
      <c r="AC165">
        <v>7.5</v>
      </c>
    </row>
    <row r="166" spans="1:29" ht="12.75">
      <c r="A166" s="4" t="s">
        <v>107</v>
      </c>
      <c r="B166" s="4" t="s">
        <v>3</v>
      </c>
      <c r="C166" s="6" t="s">
        <v>113</v>
      </c>
      <c r="D166" s="7" t="s">
        <v>488</v>
      </c>
      <c r="E166" s="4" t="s">
        <v>8</v>
      </c>
      <c r="F166" s="4"/>
      <c r="G166" s="4"/>
      <c r="H166" s="4"/>
      <c r="I166">
        <v>1.7</v>
      </c>
      <c r="K166">
        <v>1.1</v>
      </c>
      <c r="L166">
        <v>0.2</v>
      </c>
      <c r="M166">
        <v>6.2</v>
      </c>
      <c r="N166">
        <v>12.3</v>
      </c>
      <c r="O166">
        <v>9.2</v>
      </c>
      <c r="P166">
        <v>12</v>
      </c>
      <c r="Q166">
        <v>10.9</v>
      </c>
      <c r="R166">
        <v>11.9</v>
      </c>
      <c r="S166">
        <v>9.5</v>
      </c>
      <c r="T166">
        <v>8.9</v>
      </c>
      <c r="U166">
        <v>9.6</v>
      </c>
      <c r="V166">
        <v>5.2</v>
      </c>
      <c r="W166">
        <v>8.5</v>
      </c>
      <c r="X166">
        <v>9.3</v>
      </c>
      <c r="Y166">
        <v>7.4</v>
      </c>
      <c r="Z166">
        <v>10.2</v>
      </c>
      <c r="AA166">
        <v>7</v>
      </c>
      <c r="AB166">
        <v>7.7</v>
      </c>
      <c r="AC166">
        <v>7.8</v>
      </c>
    </row>
    <row r="167" spans="1:29" ht="12.75">
      <c r="A167" s="4" t="s">
        <v>107</v>
      </c>
      <c r="B167" s="4" t="s">
        <v>3</v>
      </c>
      <c r="C167" s="6" t="s">
        <v>113</v>
      </c>
      <c r="D167" s="7" t="s">
        <v>488</v>
      </c>
      <c r="E167" s="4" t="s">
        <v>49</v>
      </c>
      <c r="F167" s="4"/>
      <c r="G167" s="4"/>
      <c r="H167" s="4"/>
      <c r="I167">
        <v>1.7</v>
      </c>
      <c r="J167">
        <v>11.3</v>
      </c>
      <c r="K167">
        <v>7.3</v>
      </c>
      <c r="L167">
        <v>10.5</v>
      </c>
      <c r="M167">
        <v>9.7</v>
      </c>
      <c r="N167">
        <v>12</v>
      </c>
      <c r="O167">
        <v>4.5</v>
      </c>
      <c r="P167">
        <v>2.8</v>
      </c>
      <c r="Q167">
        <v>2.6</v>
      </c>
      <c r="R167">
        <v>13.7</v>
      </c>
      <c r="S167">
        <v>8</v>
      </c>
      <c r="T167">
        <v>7.7</v>
      </c>
      <c r="U167">
        <v>9</v>
      </c>
      <c r="V167">
        <v>11</v>
      </c>
      <c r="W167">
        <v>5.8</v>
      </c>
      <c r="X167">
        <v>8.4</v>
      </c>
      <c r="Y167">
        <v>6.6</v>
      </c>
      <c r="Z167">
        <v>10.6</v>
      </c>
      <c r="AA167">
        <v>5.6</v>
      </c>
      <c r="AB167">
        <v>8.4</v>
      </c>
      <c r="AC167">
        <v>8.7</v>
      </c>
    </row>
    <row r="168" spans="1:29" ht="12.75">
      <c r="A168" s="4" t="s">
        <v>107</v>
      </c>
      <c r="B168" s="4" t="s">
        <v>3</v>
      </c>
      <c r="C168" s="6" t="s">
        <v>114</v>
      </c>
      <c r="D168" s="7" t="s">
        <v>505</v>
      </c>
      <c r="E168" s="4" t="s">
        <v>8</v>
      </c>
      <c r="F168" s="4"/>
      <c r="G168" s="4"/>
      <c r="H168" s="4"/>
      <c r="I168">
        <v>1.7</v>
      </c>
      <c r="J168">
        <v>-3.8</v>
      </c>
      <c r="K168">
        <v>0.1</v>
      </c>
      <c r="L168">
        <v>0.7</v>
      </c>
      <c r="M168">
        <v>7.6</v>
      </c>
      <c r="N168">
        <v>11</v>
      </c>
      <c r="O168">
        <v>6.2</v>
      </c>
      <c r="P168">
        <v>8.8</v>
      </c>
      <c r="Q168">
        <v>11.7</v>
      </c>
      <c r="R168">
        <v>9.8</v>
      </c>
      <c r="S168">
        <v>9.6</v>
      </c>
      <c r="T168">
        <v>11.4</v>
      </c>
      <c r="U168">
        <v>11.3</v>
      </c>
      <c r="V168">
        <v>9.6</v>
      </c>
      <c r="W168">
        <v>11</v>
      </c>
      <c r="X168">
        <v>8</v>
      </c>
      <c r="Y168">
        <v>11.1</v>
      </c>
      <c r="Z168">
        <v>8.1</v>
      </c>
      <c r="AA168">
        <v>9.3</v>
      </c>
      <c r="AB168">
        <v>11.4</v>
      </c>
      <c r="AC168">
        <v>6.4</v>
      </c>
    </row>
    <row r="169" spans="1:29" ht="12.75">
      <c r="A169" s="4" t="s">
        <v>107</v>
      </c>
      <c r="B169" s="4" t="s">
        <v>3</v>
      </c>
      <c r="C169" s="6" t="s">
        <v>114</v>
      </c>
      <c r="D169" s="7" t="s">
        <v>505</v>
      </c>
      <c r="E169" s="4" t="s">
        <v>49</v>
      </c>
      <c r="F169" s="4"/>
      <c r="G169" s="4"/>
      <c r="H169" s="4"/>
      <c r="I169">
        <v>1.7</v>
      </c>
      <c r="J169">
        <v>4.2</v>
      </c>
      <c r="K169">
        <v>6.7</v>
      </c>
      <c r="L169">
        <v>6.4</v>
      </c>
      <c r="M169">
        <v>3.9</v>
      </c>
      <c r="N169">
        <v>8.3</v>
      </c>
      <c r="O169">
        <v>7</v>
      </c>
      <c r="P169">
        <v>9.2</v>
      </c>
      <c r="Q169">
        <v>9.7</v>
      </c>
      <c r="R169">
        <v>8.4</v>
      </c>
      <c r="S169">
        <v>7.5</v>
      </c>
      <c r="T169">
        <v>11.4</v>
      </c>
      <c r="U169">
        <v>12.8</v>
      </c>
      <c r="V169">
        <v>8.2</v>
      </c>
      <c r="W169">
        <v>9.5</v>
      </c>
      <c r="X169">
        <v>9</v>
      </c>
      <c r="Y169">
        <v>9.6</v>
      </c>
      <c r="Z169">
        <v>7.4</v>
      </c>
      <c r="AA169">
        <v>10.1</v>
      </c>
      <c r="AB169">
        <v>9.4</v>
      </c>
      <c r="AC169">
        <v>3.6</v>
      </c>
    </row>
    <row r="170" spans="1:29" ht="12.75">
      <c r="A170" s="4" t="s">
        <v>107</v>
      </c>
      <c r="B170" s="4" t="s">
        <v>3</v>
      </c>
      <c r="C170" s="6" t="s">
        <v>114</v>
      </c>
      <c r="D170" s="7" t="s">
        <v>489</v>
      </c>
      <c r="E170" s="4" t="s">
        <v>8</v>
      </c>
      <c r="F170" s="4"/>
      <c r="G170" s="4"/>
      <c r="H170" s="4"/>
      <c r="I170">
        <v>1.7</v>
      </c>
      <c r="K170">
        <v>-1</v>
      </c>
      <c r="L170">
        <v>7.1</v>
      </c>
      <c r="N170">
        <v>4.9</v>
      </c>
      <c r="O170">
        <v>10.6</v>
      </c>
      <c r="P170">
        <v>8.8</v>
      </c>
      <c r="Q170">
        <v>8.4</v>
      </c>
      <c r="R170">
        <v>10.4</v>
      </c>
      <c r="S170">
        <v>9.6</v>
      </c>
      <c r="T170">
        <v>9.6</v>
      </c>
      <c r="U170">
        <v>11.2</v>
      </c>
      <c r="V170">
        <v>12.5</v>
      </c>
      <c r="W170">
        <v>10.3</v>
      </c>
      <c r="X170">
        <v>9.2</v>
      </c>
      <c r="Y170">
        <v>11.6</v>
      </c>
      <c r="Z170">
        <v>10.3</v>
      </c>
      <c r="AA170">
        <v>9.6</v>
      </c>
      <c r="AB170">
        <v>10.3</v>
      </c>
      <c r="AC170">
        <v>12.6</v>
      </c>
    </row>
    <row r="171" spans="1:29" ht="12.75">
      <c r="A171" s="4" t="s">
        <v>107</v>
      </c>
      <c r="B171" s="4" t="s">
        <v>3</v>
      </c>
      <c r="C171" s="6" t="s">
        <v>114</v>
      </c>
      <c r="D171" s="7" t="s">
        <v>489</v>
      </c>
      <c r="E171" s="4" t="s">
        <v>49</v>
      </c>
      <c r="F171" s="4"/>
      <c r="G171" s="4"/>
      <c r="H171" s="4"/>
      <c r="I171">
        <v>1.7</v>
      </c>
      <c r="J171">
        <v>11.4</v>
      </c>
      <c r="K171">
        <v>12.6</v>
      </c>
      <c r="L171">
        <v>7.9</v>
      </c>
      <c r="M171">
        <v>8.9</v>
      </c>
      <c r="N171">
        <v>9.4</v>
      </c>
      <c r="O171">
        <v>6.8</v>
      </c>
      <c r="P171">
        <v>3</v>
      </c>
      <c r="Q171">
        <v>7.7</v>
      </c>
      <c r="R171">
        <v>-4.3</v>
      </c>
      <c r="S171">
        <v>17.9</v>
      </c>
      <c r="T171">
        <v>6.5</v>
      </c>
      <c r="U171">
        <v>6.8</v>
      </c>
      <c r="V171">
        <v>9.7</v>
      </c>
      <c r="W171">
        <v>8.8</v>
      </c>
      <c r="X171">
        <v>5.6</v>
      </c>
      <c r="Y171">
        <v>8.8</v>
      </c>
      <c r="Z171">
        <v>11.7</v>
      </c>
      <c r="AA171">
        <v>10</v>
      </c>
      <c r="AB171">
        <v>8</v>
      </c>
      <c r="AC171">
        <v>7.4</v>
      </c>
    </row>
    <row r="172" spans="1:29" ht="12.75">
      <c r="A172" s="4" t="s">
        <v>107</v>
      </c>
      <c r="B172" s="4" t="s">
        <v>3</v>
      </c>
      <c r="C172" s="6" t="s">
        <v>486</v>
      </c>
      <c r="D172" s="7" t="s">
        <v>504</v>
      </c>
      <c r="E172" s="4" t="s">
        <v>8</v>
      </c>
      <c r="F172" s="4"/>
      <c r="G172" s="4"/>
      <c r="H172" s="4"/>
      <c r="I172">
        <v>1.7</v>
      </c>
      <c r="J172">
        <v>11.8</v>
      </c>
      <c r="K172">
        <v>3.2</v>
      </c>
      <c r="L172">
        <v>7.9</v>
      </c>
      <c r="M172">
        <v>6.7</v>
      </c>
      <c r="N172">
        <v>5.3</v>
      </c>
      <c r="O172">
        <v>7.3</v>
      </c>
      <c r="P172">
        <v>10.6</v>
      </c>
      <c r="Q172">
        <v>10.1</v>
      </c>
      <c r="R172">
        <v>11.5</v>
      </c>
      <c r="S172">
        <v>8.9</v>
      </c>
      <c r="T172">
        <v>6.1</v>
      </c>
      <c r="U172">
        <v>6.6</v>
      </c>
      <c r="V172">
        <v>12.1</v>
      </c>
      <c r="W172">
        <v>4.8</v>
      </c>
      <c r="X172">
        <v>11.6</v>
      </c>
      <c r="Y172">
        <v>10.9</v>
      </c>
      <c r="Z172">
        <v>8.9</v>
      </c>
      <c r="AA172">
        <v>7.1</v>
      </c>
      <c r="AB172">
        <v>3.3</v>
      </c>
      <c r="AC172">
        <v>5.4</v>
      </c>
    </row>
    <row r="173" spans="1:29" ht="12.75">
      <c r="A173" s="4" t="s">
        <v>107</v>
      </c>
      <c r="B173" s="4" t="s">
        <v>3</v>
      </c>
      <c r="C173" s="6" t="s">
        <v>490</v>
      </c>
      <c r="D173" s="8" t="s">
        <v>491</v>
      </c>
      <c r="E173" s="4" t="s">
        <v>8</v>
      </c>
      <c r="F173" s="4"/>
      <c r="G173" s="4"/>
      <c r="H173" s="4"/>
      <c r="I173">
        <v>1.7</v>
      </c>
      <c r="J173">
        <v>-4.3</v>
      </c>
      <c r="K173">
        <v>-1.2</v>
      </c>
      <c r="L173">
        <v>-4.4</v>
      </c>
      <c r="M173">
        <v>-1.5</v>
      </c>
      <c r="N173">
        <v>3.4</v>
      </c>
      <c r="O173">
        <v>6.8</v>
      </c>
      <c r="P173">
        <v>8</v>
      </c>
      <c r="Q173">
        <v>5.2</v>
      </c>
      <c r="R173">
        <v>4.9</v>
      </c>
      <c r="S173">
        <v>6.3</v>
      </c>
      <c r="T173">
        <v>9</v>
      </c>
      <c r="U173">
        <v>9.7</v>
      </c>
      <c r="V173">
        <v>7.9</v>
      </c>
      <c r="W173">
        <v>8.4</v>
      </c>
      <c r="X173">
        <v>11</v>
      </c>
      <c r="Y173">
        <v>8.4</v>
      </c>
      <c r="Z173">
        <v>11.8</v>
      </c>
      <c r="AA173">
        <v>12.1</v>
      </c>
      <c r="AB173">
        <v>13.5</v>
      </c>
      <c r="AC173">
        <v>11.3</v>
      </c>
    </row>
    <row r="174" spans="1:29" ht="12.75">
      <c r="A174" s="4" t="s">
        <v>107</v>
      </c>
      <c r="B174" s="4" t="s">
        <v>3</v>
      </c>
      <c r="C174" s="6" t="s">
        <v>490</v>
      </c>
      <c r="D174" s="8" t="s">
        <v>491</v>
      </c>
      <c r="E174" s="4" t="s">
        <v>49</v>
      </c>
      <c r="F174" s="4"/>
      <c r="G174" s="4"/>
      <c r="H174" s="4"/>
      <c r="I174">
        <v>1.7</v>
      </c>
      <c r="J174">
        <v>8.9</v>
      </c>
      <c r="K174">
        <v>4.3</v>
      </c>
      <c r="L174">
        <v>5.8</v>
      </c>
      <c r="M174">
        <v>7.4</v>
      </c>
      <c r="N174">
        <v>2.7</v>
      </c>
      <c r="O174">
        <v>5.2</v>
      </c>
      <c r="P174">
        <v>3.4</v>
      </c>
      <c r="Q174">
        <v>6.4</v>
      </c>
      <c r="R174">
        <v>2.6</v>
      </c>
      <c r="S174">
        <v>8.6</v>
      </c>
      <c r="T174">
        <v>9.6</v>
      </c>
      <c r="U174">
        <v>7.7</v>
      </c>
      <c r="V174">
        <v>8.6</v>
      </c>
      <c r="W174">
        <v>8.3</v>
      </c>
      <c r="X174">
        <v>10.9</v>
      </c>
      <c r="Y174">
        <v>11.7</v>
      </c>
      <c r="Z174">
        <v>10.8</v>
      </c>
      <c r="AA174">
        <v>6.3</v>
      </c>
      <c r="AB174">
        <v>13.6</v>
      </c>
      <c r="AC174">
        <v>9.2</v>
      </c>
    </row>
    <row r="175" spans="1:29" ht="12.75">
      <c r="A175" s="4" t="s">
        <v>107</v>
      </c>
      <c r="B175" s="4" t="s">
        <v>3</v>
      </c>
      <c r="C175" s="6" t="s">
        <v>493</v>
      </c>
      <c r="D175" s="7" t="s">
        <v>503</v>
      </c>
      <c r="E175" s="4" t="s">
        <v>8</v>
      </c>
      <c r="F175" s="4"/>
      <c r="G175" s="4"/>
      <c r="H175" s="4"/>
      <c r="I175">
        <v>1.7</v>
      </c>
      <c r="J175">
        <v>-10.3</v>
      </c>
      <c r="K175">
        <v>-4.8</v>
      </c>
      <c r="L175">
        <v>-3.6</v>
      </c>
      <c r="M175">
        <v>2.5</v>
      </c>
      <c r="N175">
        <v>1.9</v>
      </c>
      <c r="O175">
        <v>4.4</v>
      </c>
      <c r="P175">
        <v>1.3</v>
      </c>
      <c r="Q175">
        <v>12.9</v>
      </c>
      <c r="R175">
        <v>6.1</v>
      </c>
      <c r="S175">
        <v>5.8</v>
      </c>
      <c r="T175">
        <v>7.5</v>
      </c>
      <c r="U175">
        <v>8.6</v>
      </c>
      <c r="V175">
        <v>8.4</v>
      </c>
      <c r="W175">
        <v>11</v>
      </c>
      <c r="X175">
        <v>9.7</v>
      </c>
      <c r="Y175">
        <v>10.1</v>
      </c>
      <c r="Z175">
        <v>12.2</v>
      </c>
      <c r="AA175">
        <v>19.3</v>
      </c>
      <c r="AB175">
        <v>12.5</v>
      </c>
      <c r="AC175">
        <v>16</v>
      </c>
    </row>
    <row r="176" spans="1:29" ht="12.75">
      <c r="A176" s="4" t="s">
        <v>107</v>
      </c>
      <c r="B176" s="4" t="s">
        <v>3</v>
      </c>
      <c r="C176" s="6" t="s">
        <v>493</v>
      </c>
      <c r="D176" s="7" t="s">
        <v>503</v>
      </c>
      <c r="E176" s="4" t="s">
        <v>49</v>
      </c>
      <c r="F176" s="4"/>
      <c r="G176" s="4"/>
      <c r="H176" s="4"/>
      <c r="I176">
        <v>1.7</v>
      </c>
      <c r="J176">
        <v>6.2</v>
      </c>
      <c r="K176">
        <v>4.8</v>
      </c>
      <c r="L176">
        <v>9.3</v>
      </c>
      <c r="M176">
        <v>3.3</v>
      </c>
      <c r="N176">
        <v>3</v>
      </c>
      <c r="O176">
        <v>6</v>
      </c>
      <c r="P176">
        <v>6.2</v>
      </c>
      <c r="Q176">
        <v>4.9</v>
      </c>
      <c r="R176">
        <v>8.3</v>
      </c>
      <c r="S176">
        <v>6.8</v>
      </c>
      <c r="T176">
        <v>7.9</v>
      </c>
      <c r="U176">
        <v>8.7</v>
      </c>
      <c r="V176">
        <v>8.9</v>
      </c>
      <c r="W176">
        <v>6.7</v>
      </c>
      <c r="X176">
        <v>9.8</v>
      </c>
      <c r="Y176">
        <v>8.8</v>
      </c>
      <c r="Z176">
        <v>11.1</v>
      </c>
      <c r="AA176">
        <v>14</v>
      </c>
      <c r="AB176">
        <v>13.5</v>
      </c>
      <c r="AC176">
        <v>15</v>
      </c>
    </row>
    <row r="177" spans="1:29" ht="12.75">
      <c r="A177" s="4" t="s">
        <v>107</v>
      </c>
      <c r="B177" s="4" t="s">
        <v>3</v>
      </c>
      <c r="C177" s="6" t="s">
        <v>493</v>
      </c>
      <c r="D177" s="7" t="s">
        <v>492</v>
      </c>
      <c r="E177" s="4" t="s">
        <v>8</v>
      </c>
      <c r="F177" s="4"/>
      <c r="G177" s="4"/>
      <c r="H177" s="4"/>
      <c r="I177">
        <v>1.7</v>
      </c>
      <c r="O177">
        <v>-0.1</v>
      </c>
      <c r="P177">
        <v>3.3</v>
      </c>
      <c r="Q177">
        <v>7.5</v>
      </c>
      <c r="R177">
        <v>0.6</v>
      </c>
      <c r="S177">
        <v>2.3</v>
      </c>
      <c r="T177">
        <v>-0.1</v>
      </c>
      <c r="U177">
        <v>7.2</v>
      </c>
      <c r="V177">
        <v>11.4</v>
      </c>
      <c r="W177">
        <v>9</v>
      </c>
      <c r="X177">
        <v>8.9</v>
      </c>
      <c r="Y177">
        <v>12.9</v>
      </c>
      <c r="Z177">
        <v>14.5</v>
      </c>
      <c r="AA177">
        <v>11.9</v>
      </c>
      <c r="AB177">
        <v>17.7</v>
      </c>
      <c r="AC177">
        <v>15.8</v>
      </c>
    </row>
    <row r="178" spans="1:29" ht="12.75">
      <c r="A178" s="4" t="s">
        <v>107</v>
      </c>
      <c r="B178" s="4" t="s">
        <v>3</v>
      </c>
      <c r="C178" s="6" t="s">
        <v>493</v>
      </c>
      <c r="D178" s="7" t="s">
        <v>492</v>
      </c>
      <c r="E178" s="4" t="s">
        <v>49</v>
      </c>
      <c r="F178" s="4"/>
      <c r="G178" s="4"/>
      <c r="H178" s="4"/>
      <c r="I178">
        <v>1.7</v>
      </c>
      <c r="J178">
        <v>11.5</v>
      </c>
      <c r="K178">
        <v>8.9</v>
      </c>
      <c r="L178">
        <v>10.7</v>
      </c>
      <c r="M178">
        <v>11.2</v>
      </c>
      <c r="N178">
        <v>7.4</v>
      </c>
      <c r="O178">
        <v>9.3</v>
      </c>
      <c r="P178">
        <v>4.5</v>
      </c>
      <c r="Q178">
        <v>4.6</v>
      </c>
      <c r="R178">
        <v>4.2</v>
      </c>
      <c r="S178">
        <v>4.6</v>
      </c>
      <c r="T178">
        <v>12.8</v>
      </c>
      <c r="U178">
        <v>8.3</v>
      </c>
      <c r="V178">
        <v>8.9</v>
      </c>
      <c r="W178">
        <v>10.3</v>
      </c>
      <c r="X178">
        <v>4</v>
      </c>
      <c r="Y178">
        <v>7.4</v>
      </c>
      <c r="Z178">
        <v>4.6</v>
      </c>
      <c r="AA178">
        <v>11.6</v>
      </c>
      <c r="AB178">
        <v>10.3</v>
      </c>
      <c r="AC178">
        <v>12.9</v>
      </c>
    </row>
    <row r="179" spans="1:29" ht="12.75">
      <c r="A179" s="4" t="s">
        <v>107</v>
      </c>
      <c r="B179" s="4" t="s">
        <v>3</v>
      </c>
      <c r="C179" s="5" t="s">
        <v>234</v>
      </c>
      <c r="D179" s="5" t="s">
        <v>502</v>
      </c>
      <c r="E179" s="4" t="s">
        <v>8</v>
      </c>
      <c r="F179" s="4"/>
      <c r="G179" s="4"/>
      <c r="H179" s="4"/>
      <c r="I179">
        <v>1.7</v>
      </c>
      <c r="L179">
        <v>7.1</v>
      </c>
      <c r="M179">
        <v>2</v>
      </c>
      <c r="N179">
        <v>3.2</v>
      </c>
      <c r="O179">
        <v>7.6</v>
      </c>
      <c r="P179">
        <v>7</v>
      </c>
      <c r="Q179">
        <v>5.1</v>
      </c>
      <c r="R179">
        <v>5.1</v>
      </c>
      <c r="S179">
        <v>3.2</v>
      </c>
      <c r="T179">
        <v>6.1</v>
      </c>
      <c r="U179">
        <v>7.9</v>
      </c>
      <c r="V179">
        <v>10.2</v>
      </c>
      <c r="W179">
        <v>10.9</v>
      </c>
      <c r="X179">
        <v>10.3</v>
      </c>
      <c r="Y179">
        <v>9.3</v>
      </c>
      <c r="Z179">
        <v>11.1</v>
      </c>
      <c r="AA179">
        <v>11.5</v>
      </c>
      <c r="AB179">
        <v>8.8</v>
      </c>
      <c r="AC179">
        <v>10.6</v>
      </c>
    </row>
    <row r="180" spans="1:29" ht="12.75">
      <c r="A180" s="4" t="s">
        <v>107</v>
      </c>
      <c r="B180" s="4" t="s">
        <v>3</v>
      </c>
      <c r="C180" s="5" t="s">
        <v>234</v>
      </c>
      <c r="D180" s="5" t="s">
        <v>502</v>
      </c>
      <c r="E180" s="4" t="s">
        <v>49</v>
      </c>
      <c r="F180" s="4"/>
      <c r="G180" s="4"/>
      <c r="H180" s="4"/>
      <c r="I180">
        <v>1.7</v>
      </c>
      <c r="J180">
        <v>4.6</v>
      </c>
      <c r="K180">
        <v>8.4</v>
      </c>
      <c r="L180">
        <v>11.4</v>
      </c>
      <c r="M180">
        <v>6.7</v>
      </c>
      <c r="N180">
        <v>9.5</v>
      </c>
      <c r="O180">
        <v>6.2</v>
      </c>
      <c r="P180">
        <v>11.8</v>
      </c>
      <c r="Q180">
        <v>18.1</v>
      </c>
      <c r="R180">
        <v>6.1</v>
      </c>
      <c r="S180">
        <v>7.3</v>
      </c>
      <c r="T180">
        <v>10.9</v>
      </c>
      <c r="U180">
        <v>10.3</v>
      </c>
      <c r="V180">
        <v>11.8</v>
      </c>
      <c r="W180">
        <v>5.7</v>
      </c>
      <c r="X180">
        <v>8.9</v>
      </c>
      <c r="Y180">
        <v>6.9</v>
      </c>
      <c r="Z180">
        <v>12.8</v>
      </c>
      <c r="AA180">
        <v>7.7</v>
      </c>
      <c r="AB180">
        <v>15.9</v>
      </c>
      <c r="AC180">
        <v>9.2</v>
      </c>
    </row>
    <row r="181" spans="1:29" ht="12.75">
      <c r="A181" s="4" t="s">
        <v>107</v>
      </c>
      <c r="B181" s="4" t="s">
        <v>3</v>
      </c>
      <c r="C181" s="5" t="s">
        <v>234</v>
      </c>
      <c r="D181" s="5" t="s">
        <v>498</v>
      </c>
      <c r="E181" s="4" t="s">
        <v>8</v>
      </c>
      <c r="F181" s="4"/>
      <c r="G181" s="4"/>
      <c r="H181" s="4"/>
      <c r="I181">
        <v>1.7</v>
      </c>
      <c r="L181">
        <v>7.3</v>
      </c>
      <c r="M181">
        <v>4</v>
      </c>
      <c r="N181">
        <v>3.4</v>
      </c>
      <c r="O181">
        <v>9.1</v>
      </c>
      <c r="P181">
        <v>5.7</v>
      </c>
      <c r="Q181">
        <v>5.8</v>
      </c>
      <c r="R181">
        <v>3.9</v>
      </c>
      <c r="S181">
        <v>4</v>
      </c>
      <c r="T181">
        <v>5.1</v>
      </c>
      <c r="U181">
        <v>7.3</v>
      </c>
      <c r="V181">
        <v>9.8</v>
      </c>
      <c r="W181">
        <v>10.6</v>
      </c>
      <c r="X181">
        <v>10.3</v>
      </c>
      <c r="Y181">
        <v>9.6</v>
      </c>
      <c r="Z181">
        <v>11</v>
      </c>
      <c r="AA181">
        <v>10.7</v>
      </c>
      <c r="AB181">
        <v>10.6</v>
      </c>
      <c r="AC181">
        <v>10.4</v>
      </c>
    </row>
    <row r="182" spans="1:29" ht="12.75">
      <c r="A182" s="4" t="s">
        <v>107</v>
      </c>
      <c r="B182" s="4" t="s">
        <v>3</v>
      </c>
      <c r="C182" s="5" t="s">
        <v>234</v>
      </c>
      <c r="D182" s="5" t="s">
        <v>498</v>
      </c>
      <c r="E182" s="4" t="s">
        <v>49</v>
      </c>
      <c r="F182" s="4"/>
      <c r="G182" s="4"/>
      <c r="H182" s="4"/>
      <c r="I182">
        <v>1.7</v>
      </c>
      <c r="J182">
        <v>4.7</v>
      </c>
      <c r="K182">
        <v>10.9</v>
      </c>
      <c r="L182">
        <v>7.2</v>
      </c>
      <c r="M182">
        <v>9</v>
      </c>
      <c r="N182">
        <v>9.5</v>
      </c>
      <c r="O182">
        <v>5.9</v>
      </c>
      <c r="P182">
        <v>9.3</v>
      </c>
      <c r="Q182">
        <v>18</v>
      </c>
      <c r="R182">
        <v>6.7</v>
      </c>
      <c r="S182">
        <v>6.2</v>
      </c>
      <c r="T182">
        <v>9.8</v>
      </c>
      <c r="U182">
        <v>11</v>
      </c>
      <c r="V182">
        <v>11.6</v>
      </c>
      <c r="W182">
        <v>6.6</v>
      </c>
      <c r="X182">
        <v>10.7</v>
      </c>
      <c r="Y182">
        <v>6.5</v>
      </c>
      <c r="Z182">
        <v>12.7</v>
      </c>
      <c r="AA182">
        <v>8.8</v>
      </c>
      <c r="AB182">
        <v>14.5</v>
      </c>
      <c r="AC182">
        <v>9.4</v>
      </c>
    </row>
    <row r="183" spans="1:29" ht="12.75">
      <c r="A183" s="4" t="s">
        <v>169</v>
      </c>
      <c r="B183" s="4" t="s">
        <v>2</v>
      </c>
      <c r="C183" s="5" t="s">
        <v>172</v>
      </c>
      <c r="D183" s="4"/>
      <c r="E183" s="4" t="s">
        <v>8</v>
      </c>
      <c r="F183" s="4"/>
      <c r="G183" s="4"/>
      <c r="H183" s="4" t="s">
        <v>173</v>
      </c>
      <c r="I183">
        <v>1.7</v>
      </c>
      <c r="J183">
        <v>1.2</v>
      </c>
      <c r="K183">
        <v>3.7</v>
      </c>
      <c r="L183">
        <v>10.5</v>
      </c>
      <c r="M183">
        <v>9.7</v>
      </c>
      <c r="N183">
        <v>5.3</v>
      </c>
      <c r="O183">
        <v>6.7</v>
      </c>
      <c r="P183">
        <v>9.1</v>
      </c>
      <c r="Q183">
        <v>8.6</v>
      </c>
      <c r="R183">
        <v>5.9</v>
      </c>
      <c r="S183">
        <v>7.6</v>
      </c>
      <c r="T183">
        <v>9.3</v>
      </c>
      <c r="U183">
        <v>4.9</v>
      </c>
      <c r="V183">
        <v>1.5</v>
      </c>
      <c r="W183">
        <v>-1.3</v>
      </c>
      <c r="X183">
        <v>2</v>
      </c>
      <c r="Y183">
        <v>-1.1</v>
      </c>
      <c r="Z183">
        <v>6.6</v>
      </c>
      <c r="AA183">
        <v>7.2</v>
      </c>
      <c r="AB183">
        <v>11.4</v>
      </c>
      <c r="AC183">
        <v>6.6</v>
      </c>
    </row>
    <row r="184" spans="1:29" ht="12.75">
      <c r="A184" s="4" t="s">
        <v>169</v>
      </c>
      <c r="B184" s="4" t="s">
        <v>2</v>
      </c>
      <c r="C184" s="5" t="s">
        <v>174</v>
      </c>
      <c r="D184" s="4"/>
      <c r="E184" s="4" t="s">
        <v>8</v>
      </c>
      <c r="F184" s="4"/>
      <c r="G184" s="4"/>
      <c r="H184" s="4" t="s">
        <v>175</v>
      </c>
      <c r="I184">
        <v>1.7</v>
      </c>
      <c r="J184">
        <v>8.4</v>
      </c>
      <c r="K184">
        <v>9.5</v>
      </c>
      <c r="L184">
        <v>10.5</v>
      </c>
      <c r="M184">
        <v>9</v>
      </c>
      <c r="N184">
        <v>9.6</v>
      </c>
      <c r="O184">
        <v>7.3</v>
      </c>
      <c r="P184">
        <v>6.1</v>
      </c>
      <c r="Q184">
        <v>12</v>
      </c>
      <c r="R184">
        <v>8.7</v>
      </c>
      <c r="S184">
        <v>7.3</v>
      </c>
      <c r="T184">
        <v>5</v>
      </c>
      <c r="U184">
        <v>9.4</v>
      </c>
      <c r="V184">
        <v>8.6</v>
      </c>
      <c r="W184">
        <v>5.1</v>
      </c>
      <c r="X184">
        <v>8.7</v>
      </c>
      <c r="Y184">
        <v>9.4</v>
      </c>
      <c r="Z184">
        <v>9.1</v>
      </c>
      <c r="AA184">
        <v>7.5</v>
      </c>
      <c r="AB184">
        <v>6.9</v>
      </c>
      <c r="AC184">
        <v>8</v>
      </c>
    </row>
    <row r="185" spans="1:29" ht="12.75">
      <c r="A185" s="4" t="s">
        <v>169</v>
      </c>
      <c r="B185" s="4" t="s">
        <v>3</v>
      </c>
      <c r="C185" s="6" t="s">
        <v>170</v>
      </c>
      <c r="D185" s="7" t="s">
        <v>171</v>
      </c>
      <c r="E185" s="4" t="s">
        <v>8</v>
      </c>
      <c r="F185" s="4"/>
      <c r="G185" s="4"/>
      <c r="H185" s="4"/>
      <c r="I185">
        <v>1.7</v>
      </c>
      <c r="M185">
        <v>0.7</v>
      </c>
      <c r="N185">
        <v>2.1</v>
      </c>
      <c r="O185">
        <v>-1.3</v>
      </c>
      <c r="P185">
        <v>2.9</v>
      </c>
      <c r="Q185">
        <v>5.9</v>
      </c>
      <c r="R185">
        <v>-0.3</v>
      </c>
      <c r="X185">
        <v>0.4</v>
      </c>
      <c r="Y185">
        <v>8.7</v>
      </c>
      <c r="Z185">
        <v>6.2</v>
      </c>
      <c r="AA185">
        <v>7.1</v>
      </c>
      <c r="AB185">
        <v>6.5</v>
      </c>
      <c r="AC185">
        <v>6.8</v>
      </c>
    </row>
    <row r="186" spans="1:29" ht="12.75">
      <c r="A186" s="4" t="s">
        <v>169</v>
      </c>
      <c r="B186" s="4" t="s">
        <v>3</v>
      </c>
      <c r="C186" s="6" t="s">
        <v>170</v>
      </c>
      <c r="D186" s="7" t="s">
        <v>171</v>
      </c>
      <c r="E186" s="4" t="s">
        <v>49</v>
      </c>
      <c r="F186" s="4"/>
      <c r="G186" s="4"/>
      <c r="H186" s="4"/>
      <c r="I186">
        <v>1.7</v>
      </c>
      <c r="J186">
        <v>10.5</v>
      </c>
      <c r="K186">
        <v>9.1</v>
      </c>
      <c r="L186">
        <v>7.5</v>
      </c>
      <c r="M186">
        <v>10.3</v>
      </c>
      <c r="N186">
        <v>8.1</v>
      </c>
      <c r="O186">
        <v>10.6</v>
      </c>
      <c r="P186">
        <v>12.7</v>
      </c>
      <c r="Q186">
        <v>8.2</v>
      </c>
      <c r="R186">
        <v>11.2</v>
      </c>
      <c r="S186">
        <v>9</v>
      </c>
      <c r="T186">
        <v>11.2</v>
      </c>
      <c r="U186">
        <v>17.2</v>
      </c>
      <c r="V186">
        <v>-1.3</v>
      </c>
      <c r="W186">
        <v>1</v>
      </c>
      <c r="X186">
        <v>3.9</v>
      </c>
      <c r="Y186">
        <v>6.3</v>
      </c>
      <c r="Z186">
        <v>7.3</v>
      </c>
      <c r="AA186">
        <v>3.9</v>
      </c>
      <c r="AB186">
        <v>13.5</v>
      </c>
      <c r="AC186">
        <v>4.9</v>
      </c>
    </row>
    <row r="187" spans="1:29" ht="12.75">
      <c r="A187" s="4" t="s">
        <v>169</v>
      </c>
      <c r="B187" s="4" t="s">
        <v>3</v>
      </c>
      <c r="C187" s="6" t="s">
        <v>176</v>
      </c>
      <c r="D187" s="7" t="s">
        <v>177</v>
      </c>
      <c r="E187" s="4" t="s">
        <v>8</v>
      </c>
      <c r="F187" s="4"/>
      <c r="G187" s="4"/>
      <c r="H187" s="4"/>
      <c r="I187">
        <v>1.7</v>
      </c>
      <c r="J187">
        <v>5.6</v>
      </c>
      <c r="K187">
        <v>4.2</v>
      </c>
      <c r="L187">
        <v>8.4</v>
      </c>
      <c r="M187">
        <v>10.1</v>
      </c>
      <c r="N187">
        <v>8.1</v>
      </c>
      <c r="O187">
        <v>6</v>
      </c>
      <c r="P187">
        <v>10.5</v>
      </c>
      <c r="Q187">
        <v>4.7</v>
      </c>
      <c r="R187">
        <v>6.4</v>
      </c>
      <c r="S187">
        <v>7.6</v>
      </c>
      <c r="T187">
        <v>5.4</v>
      </c>
      <c r="U187">
        <v>7.7</v>
      </c>
      <c r="V187">
        <v>4.2</v>
      </c>
      <c r="W187">
        <v>2.1</v>
      </c>
      <c r="X187">
        <v>6.5</v>
      </c>
      <c r="Y187">
        <v>1.7</v>
      </c>
      <c r="Z187">
        <v>3.1</v>
      </c>
      <c r="AA187">
        <v>1.2</v>
      </c>
      <c r="AB187">
        <v>8.3</v>
      </c>
      <c r="AC187">
        <v>9.8</v>
      </c>
    </row>
    <row r="188" spans="1:29" ht="12.75">
      <c r="A188" s="4" t="s">
        <v>169</v>
      </c>
      <c r="B188" s="4" t="s">
        <v>3</v>
      </c>
      <c r="C188" s="6" t="s">
        <v>176</v>
      </c>
      <c r="D188" s="7" t="s">
        <v>177</v>
      </c>
      <c r="E188" s="4" t="s">
        <v>49</v>
      </c>
      <c r="F188" s="4"/>
      <c r="G188" s="4"/>
      <c r="H188" s="4"/>
      <c r="I188">
        <v>1.7</v>
      </c>
      <c r="J188">
        <v>8</v>
      </c>
      <c r="K188">
        <v>5.8</v>
      </c>
      <c r="L188">
        <v>5.9</v>
      </c>
      <c r="M188">
        <v>7.2</v>
      </c>
      <c r="N188">
        <v>5.2</v>
      </c>
      <c r="O188">
        <v>11.6</v>
      </c>
      <c r="P188">
        <v>4.4</v>
      </c>
      <c r="Q188">
        <v>8.8</v>
      </c>
      <c r="R188">
        <v>8.7</v>
      </c>
      <c r="S188">
        <v>8.7</v>
      </c>
      <c r="T188">
        <v>8.3</v>
      </c>
      <c r="U188">
        <v>6.1</v>
      </c>
      <c r="V188">
        <v>9.1</v>
      </c>
      <c r="W188">
        <v>11.3</v>
      </c>
      <c r="X188">
        <v>14.6</v>
      </c>
      <c r="Y188">
        <v>2.7</v>
      </c>
      <c r="Z188">
        <v>10.9</v>
      </c>
      <c r="AA188">
        <v>10.5</v>
      </c>
      <c r="AB188">
        <v>5.2</v>
      </c>
      <c r="AC188">
        <v>8.6</v>
      </c>
    </row>
    <row r="189" spans="1:29" ht="12.75">
      <c r="A189" s="4" t="s">
        <v>178</v>
      </c>
      <c r="B189" s="4" t="s">
        <v>2</v>
      </c>
      <c r="C189" s="6" t="s">
        <v>566</v>
      </c>
      <c r="D189" s="7"/>
      <c r="E189" s="4" t="s">
        <v>8</v>
      </c>
      <c r="F189" s="4"/>
      <c r="G189" s="4"/>
      <c r="H189" s="4"/>
      <c r="I189">
        <v>1.7</v>
      </c>
      <c r="J189">
        <v>10.5</v>
      </c>
      <c r="K189">
        <v>9.3</v>
      </c>
      <c r="L189">
        <v>5.9</v>
      </c>
      <c r="M189">
        <v>7.2</v>
      </c>
      <c r="N189">
        <v>9.1</v>
      </c>
      <c r="O189">
        <v>7.7</v>
      </c>
      <c r="P189">
        <v>10.2</v>
      </c>
      <c r="Q189">
        <v>13.1</v>
      </c>
      <c r="R189">
        <v>9.6</v>
      </c>
      <c r="S189">
        <v>10</v>
      </c>
      <c r="T189">
        <v>9.5</v>
      </c>
      <c r="U189">
        <v>7.7</v>
      </c>
      <c r="V189">
        <v>10.8</v>
      </c>
      <c r="W189">
        <v>10.6</v>
      </c>
      <c r="X189">
        <v>9.4</v>
      </c>
      <c r="Y189">
        <v>9</v>
      </c>
      <c r="Z189">
        <v>5.8</v>
      </c>
      <c r="AA189">
        <v>2.3</v>
      </c>
      <c r="AB189">
        <v>0.6</v>
      </c>
      <c r="AC189">
        <v>-1</v>
      </c>
    </row>
    <row r="190" spans="1:29" ht="12.75">
      <c r="A190" s="4" t="s">
        <v>178</v>
      </c>
      <c r="B190" s="4" t="s">
        <v>2</v>
      </c>
      <c r="C190" s="6" t="s">
        <v>566</v>
      </c>
      <c r="D190" s="7"/>
      <c r="E190" s="4" t="s">
        <v>49</v>
      </c>
      <c r="F190" s="4"/>
      <c r="G190" s="4"/>
      <c r="H190" s="4"/>
      <c r="I190">
        <v>1.7</v>
      </c>
      <c r="J190">
        <v>9.7</v>
      </c>
      <c r="K190">
        <v>11.4</v>
      </c>
      <c r="L190">
        <v>10.6</v>
      </c>
      <c r="M190">
        <v>13</v>
      </c>
      <c r="N190">
        <v>8.7</v>
      </c>
      <c r="O190">
        <v>6.5</v>
      </c>
      <c r="P190">
        <v>11.5</v>
      </c>
      <c r="Q190">
        <v>5.5</v>
      </c>
      <c r="R190">
        <v>7.9</v>
      </c>
      <c r="S190">
        <v>8.5</v>
      </c>
      <c r="T190">
        <v>8.1</v>
      </c>
      <c r="U190">
        <v>11.5</v>
      </c>
      <c r="V190">
        <v>7.8</v>
      </c>
      <c r="W190">
        <v>4</v>
      </c>
      <c r="X190">
        <v>9.2</v>
      </c>
      <c r="Y190">
        <v>6.9</v>
      </c>
      <c r="Z190">
        <v>7.8</v>
      </c>
      <c r="AA190">
        <v>6.4</v>
      </c>
      <c r="AB190">
        <v>6.6</v>
      </c>
      <c r="AC190">
        <v>2.1</v>
      </c>
    </row>
    <row r="191" spans="1:29" ht="12.75">
      <c r="A191" s="4" t="s">
        <v>178</v>
      </c>
      <c r="B191" s="4" t="s">
        <v>2</v>
      </c>
      <c r="C191" s="6" t="s">
        <v>567</v>
      </c>
      <c r="D191" s="7"/>
      <c r="E191" s="4" t="s">
        <v>8</v>
      </c>
      <c r="F191" s="4"/>
      <c r="G191" s="4"/>
      <c r="H191" s="4"/>
      <c r="I191">
        <v>1.7</v>
      </c>
      <c r="J191">
        <v>6.6</v>
      </c>
      <c r="K191">
        <v>2.6</v>
      </c>
      <c r="L191">
        <v>3.9</v>
      </c>
      <c r="M191">
        <v>8.3</v>
      </c>
      <c r="N191">
        <v>7.8</v>
      </c>
      <c r="O191">
        <v>4.3</v>
      </c>
      <c r="P191">
        <v>5.6</v>
      </c>
      <c r="Q191">
        <v>7.5</v>
      </c>
      <c r="R191">
        <v>6.8</v>
      </c>
      <c r="S191">
        <v>9.5</v>
      </c>
      <c r="T191">
        <v>7.3</v>
      </c>
      <c r="U191">
        <v>8.4</v>
      </c>
      <c r="V191">
        <v>7.9</v>
      </c>
      <c r="W191">
        <v>7.2</v>
      </c>
      <c r="X191">
        <v>11</v>
      </c>
      <c r="Y191">
        <v>10.2</v>
      </c>
      <c r="Z191">
        <v>11.4</v>
      </c>
      <c r="AA191">
        <v>11.6</v>
      </c>
      <c r="AB191">
        <v>8.1</v>
      </c>
      <c r="AC191">
        <v>11</v>
      </c>
    </row>
    <row r="192" spans="1:29" ht="12.75">
      <c r="A192" s="4" t="s">
        <v>178</v>
      </c>
      <c r="B192" s="4" t="s">
        <v>2</v>
      </c>
      <c r="C192" s="6" t="s">
        <v>567</v>
      </c>
      <c r="D192" s="7"/>
      <c r="E192" s="4" t="s">
        <v>49</v>
      </c>
      <c r="F192" s="4"/>
      <c r="G192" s="4"/>
      <c r="H192" s="4"/>
      <c r="I192">
        <v>1.7</v>
      </c>
      <c r="J192">
        <v>7</v>
      </c>
      <c r="K192">
        <v>7.3</v>
      </c>
      <c r="L192">
        <v>7.7</v>
      </c>
      <c r="M192">
        <v>12.4</v>
      </c>
      <c r="N192">
        <v>6.4</v>
      </c>
      <c r="O192">
        <v>7.1</v>
      </c>
      <c r="P192">
        <v>9.1</v>
      </c>
      <c r="Q192">
        <v>7</v>
      </c>
      <c r="R192">
        <v>8.4</v>
      </c>
      <c r="S192">
        <v>8.8</v>
      </c>
      <c r="T192">
        <v>4.9</v>
      </c>
      <c r="U192">
        <v>9.2</v>
      </c>
      <c r="V192">
        <v>5.1</v>
      </c>
      <c r="W192">
        <v>8.3</v>
      </c>
      <c r="X192">
        <v>10.6</v>
      </c>
      <c r="Y192">
        <v>8.2</v>
      </c>
      <c r="Z192">
        <v>7.8</v>
      </c>
      <c r="AA192">
        <v>11</v>
      </c>
      <c r="AB192">
        <v>9.5</v>
      </c>
      <c r="AC192">
        <v>7.6</v>
      </c>
    </row>
    <row r="193" spans="1:29" ht="12.75">
      <c r="A193" s="4" t="s">
        <v>178</v>
      </c>
      <c r="B193" s="4" t="s">
        <v>3</v>
      </c>
      <c r="C193" s="6" t="s">
        <v>179</v>
      </c>
      <c r="D193" s="7" t="s">
        <v>180</v>
      </c>
      <c r="E193" s="4" t="s">
        <v>8</v>
      </c>
      <c r="F193" s="4"/>
      <c r="G193" s="4"/>
      <c r="H193" s="4"/>
      <c r="I193">
        <v>1.7</v>
      </c>
      <c r="J193">
        <v>1.3</v>
      </c>
      <c r="K193">
        <v>8.5</v>
      </c>
      <c r="L193">
        <v>7.6</v>
      </c>
      <c r="M193">
        <v>8.1</v>
      </c>
      <c r="N193">
        <v>8.1</v>
      </c>
      <c r="O193">
        <v>8.2</v>
      </c>
      <c r="P193">
        <v>10.1</v>
      </c>
      <c r="Q193">
        <v>4.1</v>
      </c>
      <c r="R193">
        <v>9</v>
      </c>
      <c r="S193">
        <v>8.1</v>
      </c>
      <c r="T193">
        <v>9</v>
      </c>
      <c r="U193">
        <v>4.8</v>
      </c>
      <c r="V193">
        <v>13.9</v>
      </c>
      <c r="W193">
        <v>10.5</v>
      </c>
      <c r="X193">
        <v>5.6</v>
      </c>
      <c r="Y193">
        <v>8.3</v>
      </c>
      <c r="Z193">
        <v>9.6</v>
      </c>
      <c r="AA193">
        <v>7.2</v>
      </c>
      <c r="AB193">
        <v>8.2</v>
      </c>
      <c r="AC193">
        <v>7.9</v>
      </c>
    </row>
    <row r="194" spans="1:29" ht="12.75">
      <c r="A194" s="4" t="s">
        <v>178</v>
      </c>
      <c r="B194" s="4" t="s">
        <v>3</v>
      </c>
      <c r="C194" s="6" t="s">
        <v>179</v>
      </c>
      <c r="D194" s="7" t="s">
        <v>180</v>
      </c>
      <c r="E194" s="4" t="s">
        <v>49</v>
      </c>
      <c r="F194" s="4"/>
      <c r="G194" s="4"/>
      <c r="H194" s="4"/>
      <c r="I194">
        <v>1.7</v>
      </c>
      <c r="J194">
        <v>5.5</v>
      </c>
      <c r="K194">
        <v>9.6</v>
      </c>
      <c r="L194">
        <v>8.8</v>
      </c>
      <c r="M194">
        <v>8.2</v>
      </c>
      <c r="N194">
        <v>6</v>
      </c>
      <c r="O194">
        <v>10.9</v>
      </c>
      <c r="P194">
        <v>8.1</v>
      </c>
      <c r="Q194">
        <v>7.2</v>
      </c>
      <c r="R194">
        <v>11.2</v>
      </c>
      <c r="S194">
        <v>4.4</v>
      </c>
      <c r="T194">
        <v>11.3</v>
      </c>
      <c r="U194">
        <v>5.5</v>
      </c>
      <c r="V194">
        <v>10.1</v>
      </c>
      <c r="W194">
        <v>6.8</v>
      </c>
      <c r="X194">
        <v>9</v>
      </c>
      <c r="Y194">
        <v>4.8</v>
      </c>
      <c r="Z194">
        <v>13.4</v>
      </c>
      <c r="AA194">
        <v>10.4</v>
      </c>
      <c r="AB194">
        <v>2.7</v>
      </c>
      <c r="AC194">
        <v>9.4</v>
      </c>
    </row>
    <row r="195" spans="1:29" ht="12.75">
      <c r="A195" s="4" t="s">
        <v>393</v>
      </c>
      <c r="B195" s="4" t="s">
        <v>2</v>
      </c>
      <c r="C195" s="6" t="s">
        <v>534</v>
      </c>
      <c r="D195" s="7"/>
      <c r="E195" s="4" t="s">
        <v>8</v>
      </c>
      <c r="F195" s="4"/>
      <c r="G195" s="4"/>
      <c r="H195" s="4"/>
      <c r="I195">
        <v>1.7</v>
      </c>
      <c r="J195">
        <v>-11</v>
      </c>
      <c r="K195">
        <v>0.9</v>
      </c>
      <c r="L195">
        <v>2.4</v>
      </c>
      <c r="M195">
        <v>12.8</v>
      </c>
      <c r="N195">
        <v>2.9</v>
      </c>
      <c r="O195">
        <v>4.1</v>
      </c>
      <c r="P195">
        <v>1.9</v>
      </c>
      <c r="Q195">
        <v>3.2</v>
      </c>
      <c r="R195">
        <v>0.3</v>
      </c>
      <c r="S195">
        <v>8.7</v>
      </c>
      <c r="T195">
        <v>-6.8</v>
      </c>
      <c r="U195">
        <v>5.7</v>
      </c>
      <c r="V195">
        <v>3.5</v>
      </c>
      <c r="W195">
        <v>0.4</v>
      </c>
      <c r="X195">
        <v>-0.3</v>
      </c>
      <c r="Y195">
        <v>10.8</v>
      </c>
      <c r="Z195">
        <v>3.7</v>
      </c>
      <c r="AA195">
        <v>-3.8</v>
      </c>
      <c r="AB195">
        <v>12</v>
      </c>
      <c r="AC195">
        <v>9.1</v>
      </c>
    </row>
    <row r="196" spans="1:29" ht="12.75">
      <c r="A196" s="4" t="s">
        <v>393</v>
      </c>
      <c r="B196" s="4" t="s">
        <v>2</v>
      </c>
      <c r="C196" s="6" t="s">
        <v>535</v>
      </c>
      <c r="D196" s="7"/>
      <c r="E196" s="4" t="s">
        <v>8</v>
      </c>
      <c r="F196" s="4"/>
      <c r="G196" s="4"/>
      <c r="H196" s="4"/>
      <c r="I196">
        <v>1.7</v>
      </c>
      <c r="J196">
        <v>9.7</v>
      </c>
      <c r="K196">
        <v>2.1</v>
      </c>
      <c r="L196">
        <v>-3.5</v>
      </c>
      <c r="M196">
        <v>5.8</v>
      </c>
      <c r="N196">
        <v>0.9</v>
      </c>
      <c r="O196">
        <v>10.8</v>
      </c>
      <c r="P196">
        <v>5.7</v>
      </c>
      <c r="Q196">
        <v>8.8</v>
      </c>
      <c r="R196">
        <v>10.8</v>
      </c>
      <c r="S196">
        <v>10.5</v>
      </c>
      <c r="T196">
        <v>13.1</v>
      </c>
      <c r="U196">
        <v>9.6</v>
      </c>
      <c r="V196">
        <v>9.5</v>
      </c>
      <c r="W196">
        <v>10.2</v>
      </c>
      <c r="X196">
        <v>13.3</v>
      </c>
      <c r="Y196">
        <v>10.6</v>
      </c>
      <c r="Z196">
        <v>10.7</v>
      </c>
      <c r="AA196">
        <v>10.7</v>
      </c>
      <c r="AB196">
        <v>6.3</v>
      </c>
      <c r="AC196">
        <v>8.3</v>
      </c>
    </row>
    <row r="197" spans="1:29" ht="12.75">
      <c r="A197" s="4" t="s">
        <v>393</v>
      </c>
      <c r="B197" s="4" t="s">
        <v>2</v>
      </c>
      <c r="C197" s="6" t="s">
        <v>535</v>
      </c>
      <c r="D197" s="7"/>
      <c r="E197" s="4" t="s">
        <v>49</v>
      </c>
      <c r="F197" s="4"/>
      <c r="G197" s="4"/>
      <c r="H197" s="4"/>
      <c r="I197">
        <v>1.7</v>
      </c>
      <c r="J197">
        <v>9.6</v>
      </c>
      <c r="K197">
        <v>9.5</v>
      </c>
      <c r="L197">
        <v>8.2</v>
      </c>
      <c r="M197">
        <v>2.7</v>
      </c>
      <c r="N197">
        <v>10.2</v>
      </c>
      <c r="O197">
        <v>6.7</v>
      </c>
      <c r="P197">
        <v>7.2</v>
      </c>
      <c r="Q197">
        <v>9.6</v>
      </c>
      <c r="R197">
        <v>7.7</v>
      </c>
      <c r="S197">
        <v>11.2</v>
      </c>
      <c r="T197">
        <v>6</v>
      </c>
      <c r="U197">
        <v>8</v>
      </c>
      <c r="V197">
        <v>7.2</v>
      </c>
      <c r="W197">
        <v>8</v>
      </c>
      <c r="X197">
        <v>8</v>
      </c>
      <c r="Y197">
        <v>8.2</v>
      </c>
      <c r="Z197">
        <v>5.1</v>
      </c>
      <c r="AA197">
        <v>14.4</v>
      </c>
      <c r="AB197">
        <v>5</v>
      </c>
      <c r="AC197">
        <v>9.4</v>
      </c>
    </row>
    <row r="198" spans="1:29" ht="12.75">
      <c r="A198" s="4" t="s">
        <v>393</v>
      </c>
      <c r="B198" s="4" t="s">
        <v>2</v>
      </c>
      <c r="C198" s="6" t="s">
        <v>557</v>
      </c>
      <c r="D198" s="7"/>
      <c r="E198" s="4" t="s">
        <v>49</v>
      </c>
      <c r="F198" s="4"/>
      <c r="G198" s="4"/>
      <c r="H198" s="4"/>
      <c r="I198">
        <v>1.7</v>
      </c>
      <c r="J198">
        <v>11</v>
      </c>
      <c r="K198">
        <v>11.2</v>
      </c>
      <c r="L198">
        <v>12.7</v>
      </c>
      <c r="M198">
        <v>12</v>
      </c>
      <c r="N198">
        <v>9.9</v>
      </c>
      <c r="O198">
        <v>10.4</v>
      </c>
      <c r="P198">
        <v>11.6</v>
      </c>
      <c r="Q198">
        <v>8.3</v>
      </c>
      <c r="R198">
        <v>7.7</v>
      </c>
      <c r="S198">
        <v>6.1</v>
      </c>
      <c r="T198">
        <v>-3.5</v>
      </c>
      <c r="U198">
        <v>6.5</v>
      </c>
      <c r="V198">
        <v>7.3</v>
      </c>
      <c r="W198">
        <v>5</v>
      </c>
      <c r="X198">
        <v>3.4</v>
      </c>
      <c r="Y198">
        <v>9.5</v>
      </c>
      <c r="Z198">
        <v>9.5</v>
      </c>
      <c r="AA198">
        <v>6.7</v>
      </c>
      <c r="AB198">
        <v>8.3</v>
      </c>
      <c r="AC198">
        <v>7.8</v>
      </c>
    </row>
    <row r="199" spans="1:29" ht="12.75">
      <c r="A199" s="4" t="s">
        <v>393</v>
      </c>
      <c r="B199" s="4" t="s">
        <v>2</v>
      </c>
      <c r="C199" s="6" t="s">
        <v>558</v>
      </c>
      <c r="D199" s="7"/>
      <c r="E199" s="4" t="s">
        <v>49</v>
      </c>
      <c r="F199" s="4"/>
      <c r="G199" s="4"/>
      <c r="H199" s="4"/>
      <c r="I199">
        <v>1.7</v>
      </c>
      <c r="J199">
        <v>10.1</v>
      </c>
      <c r="K199">
        <v>14.1</v>
      </c>
      <c r="L199">
        <v>12.6</v>
      </c>
      <c r="M199">
        <v>10.2</v>
      </c>
      <c r="N199">
        <v>9.8</v>
      </c>
      <c r="O199">
        <v>10.2</v>
      </c>
      <c r="P199">
        <v>10.9</v>
      </c>
      <c r="Q199">
        <v>7.3</v>
      </c>
      <c r="R199">
        <v>12.8</v>
      </c>
      <c r="S199">
        <v>-0.6</v>
      </c>
      <c r="T199">
        <v>6.7</v>
      </c>
      <c r="U199">
        <v>-0.8</v>
      </c>
      <c r="V199">
        <v>5</v>
      </c>
      <c r="W199">
        <v>8.7</v>
      </c>
      <c r="X199">
        <v>6</v>
      </c>
      <c r="Y199">
        <v>7.5</v>
      </c>
      <c r="Z199">
        <v>7.9</v>
      </c>
      <c r="AA199">
        <v>6.7</v>
      </c>
      <c r="AB199">
        <v>8.3</v>
      </c>
      <c r="AC199">
        <v>8.9</v>
      </c>
    </row>
    <row r="200" spans="1:29" ht="12.75">
      <c r="A200" s="4" t="s">
        <v>393</v>
      </c>
      <c r="B200" s="4" t="s">
        <v>3</v>
      </c>
      <c r="C200" s="5" t="s">
        <v>430</v>
      </c>
      <c r="D200" s="13" t="s">
        <v>431</v>
      </c>
      <c r="E200" s="4" t="s">
        <v>8</v>
      </c>
      <c r="F200" s="4"/>
      <c r="G200" s="4"/>
      <c r="H200" s="4" t="s">
        <v>401</v>
      </c>
      <c r="I200">
        <v>1.7</v>
      </c>
      <c r="J200">
        <v>2.8</v>
      </c>
      <c r="K200">
        <v>1</v>
      </c>
      <c r="L200">
        <v>10.5</v>
      </c>
      <c r="M200">
        <v>7.5</v>
      </c>
      <c r="N200">
        <v>10.3</v>
      </c>
      <c r="O200">
        <v>8.7</v>
      </c>
      <c r="P200">
        <v>9.8</v>
      </c>
      <c r="Q200">
        <v>10.7</v>
      </c>
      <c r="R200">
        <v>12.5</v>
      </c>
      <c r="S200">
        <v>9.4</v>
      </c>
      <c r="T200">
        <v>9.3</v>
      </c>
      <c r="U200">
        <v>9.1</v>
      </c>
      <c r="V200">
        <v>8.1</v>
      </c>
      <c r="W200">
        <v>8.8</v>
      </c>
      <c r="X200">
        <v>11.4</v>
      </c>
      <c r="Y200">
        <v>13.8</v>
      </c>
      <c r="Z200">
        <v>7.2</v>
      </c>
      <c r="AA200">
        <v>5.5</v>
      </c>
      <c r="AB200">
        <v>0.1</v>
      </c>
      <c r="AC200">
        <v>2.5</v>
      </c>
    </row>
    <row r="201" spans="1:29" ht="12.75">
      <c r="A201" s="4" t="s">
        <v>393</v>
      </c>
      <c r="B201" s="4" t="s">
        <v>3</v>
      </c>
      <c r="C201" s="5" t="s">
        <v>425</v>
      </c>
      <c r="D201" s="13" t="s">
        <v>426</v>
      </c>
      <c r="E201" s="4" t="s">
        <v>8</v>
      </c>
      <c r="F201" s="4"/>
      <c r="G201" s="4"/>
      <c r="H201" s="4" t="s">
        <v>399</v>
      </c>
      <c r="I201">
        <v>1.7</v>
      </c>
      <c r="M201">
        <v>7.9</v>
      </c>
      <c r="N201">
        <v>9.1</v>
      </c>
      <c r="O201">
        <v>14.2</v>
      </c>
      <c r="P201">
        <v>11.8</v>
      </c>
      <c r="Q201">
        <v>12.1</v>
      </c>
      <c r="R201">
        <v>12.3</v>
      </c>
      <c r="S201">
        <v>10</v>
      </c>
      <c r="T201">
        <v>14.9</v>
      </c>
      <c r="U201">
        <v>10.3</v>
      </c>
      <c r="V201">
        <v>7.9</v>
      </c>
      <c r="W201">
        <v>8.9</v>
      </c>
      <c r="X201">
        <v>7.8</v>
      </c>
      <c r="Y201">
        <v>5</v>
      </c>
      <c r="Z201">
        <v>10.5</v>
      </c>
      <c r="AA201">
        <v>4.9</v>
      </c>
      <c r="AB201">
        <v>0.3</v>
      </c>
      <c r="AC201">
        <v>2.1</v>
      </c>
    </row>
    <row r="202" spans="1:29" ht="12.75">
      <c r="A202" s="4" t="s">
        <v>393</v>
      </c>
      <c r="B202" s="4" t="s">
        <v>3</v>
      </c>
      <c r="C202" s="5" t="s">
        <v>398</v>
      </c>
      <c r="D202" s="4" t="s">
        <v>429</v>
      </c>
      <c r="E202" s="4" t="s">
        <v>8</v>
      </c>
      <c r="F202" s="4"/>
      <c r="G202" s="4"/>
      <c r="H202" s="4" t="s">
        <v>399</v>
      </c>
      <c r="I202">
        <v>1.7</v>
      </c>
      <c r="M202">
        <v>-1.2</v>
      </c>
      <c r="N202">
        <v>4.4</v>
      </c>
      <c r="O202">
        <v>0.3</v>
      </c>
      <c r="P202">
        <v>4.6</v>
      </c>
      <c r="Q202">
        <v>4.8</v>
      </c>
      <c r="R202">
        <v>12.3</v>
      </c>
      <c r="S202">
        <v>14.7</v>
      </c>
      <c r="T202">
        <v>16.9</v>
      </c>
      <c r="U202">
        <v>17.4</v>
      </c>
      <c r="V202">
        <v>12.6</v>
      </c>
      <c r="W202">
        <v>9.6</v>
      </c>
      <c r="X202">
        <v>10.1</v>
      </c>
      <c r="Y202">
        <v>5.9</v>
      </c>
      <c r="Z202">
        <v>5.3</v>
      </c>
      <c r="AA202">
        <v>6.9</v>
      </c>
      <c r="AB202">
        <v>5.3</v>
      </c>
      <c r="AC202">
        <v>3.7</v>
      </c>
    </row>
    <row r="203" spans="1:29" ht="12.75">
      <c r="A203" s="4" t="s">
        <v>393</v>
      </c>
      <c r="B203" s="4" t="s">
        <v>3</v>
      </c>
      <c r="C203" s="5" t="s">
        <v>427</v>
      </c>
      <c r="D203" s="4" t="s">
        <v>428</v>
      </c>
      <c r="E203" s="4" t="s">
        <v>8</v>
      </c>
      <c r="F203" s="4"/>
      <c r="G203" s="4"/>
      <c r="H203" s="4"/>
      <c r="I203">
        <v>1.7</v>
      </c>
      <c r="M203">
        <v>4.1</v>
      </c>
      <c r="N203">
        <v>-6.2</v>
      </c>
      <c r="O203">
        <v>-3.1</v>
      </c>
      <c r="P203">
        <v>3.8</v>
      </c>
      <c r="Q203">
        <v>9.1</v>
      </c>
      <c r="R203">
        <v>11.5</v>
      </c>
      <c r="S203">
        <v>9.6</v>
      </c>
      <c r="T203">
        <v>4.6</v>
      </c>
      <c r="U203">
        <v>8.3</v>
      </c>
      <c r="V203">
        <v>13.3</v>
      </c>
      <c r="W203">
        <v>10.8</v>
      </c>
      <c r="X203">
        <v>12.9</v>
      </c>
      <c r="Y203">
        <v>13.1</v>
      </c>
      <c r="Z203">
        <v>12.2</v>
      </c>
      <c r="AA203">
        <v>11</v>
      </c>
      <c r="AB203">
        <v>6.5</v>
      </c>
      <c r="AC203">
        <v>8.7</v>
      </c>
    </row>
    <row r="204" spans="1:29" ht="12.75">
      <c r="A204" s="4" t="s">
        <v>393</v>
      </c>
      <c r="B204" s="4" t="s">
        <v>3</v>
      </c>
      <c r="C204" s="5" t="s">
        <v>560</v>
      </c>
      <c r="D204" s="4" t="s">
        <v>559</v>
      </c>
      <c r="E204" s="4" t="s">
        <v>8</v>
      </c>
      <c r="F204" s="4"/>
      <c r="G204" s="4"/>
      <c r="H204" s="4"/>
      <c r="I204">
        <v>1.7</v>
      </c>
      <c r="V204">
        <v>1</v>
      </c>
      <c r="W204">
        <v>3.6</v>
      </c>
      <c r="X204">
        <v>9.1</v>
      </c>
      <c r="Y204">
        <v>8.3</v>
      </c>
      <c r="Z204">
        <v>6.4</v>
      </c>
      <c r="AA204">
        <v>6.9</v>
      </c>
      <c r="AB204">
        <v>1.6</v>
      </c>
      <c r="AC204">
        <v>-0.6</v>
      </c>
    </row>
    <row r="205" spans="1:29" ht="12.75">
      <c r="A205" s="4" t="s">
        <v>393</v>
      </c>
      <c r="B205" s="4" t="s">
        <v>3</v>
      </c>
      <c r="C205" s="5" t="s">
        <v>560</v>
      </c>
      <c r="D205" s="4" t="s">
        <v>559</v>
      </c>
      <c r="E205" s="4" t="s">
        <v>49</v>
      </c>
      <c r="F205" s="4"/>
      <c r="G205" s="4"/>
      <c r="H205" s="4"/>
      <c r="I205">
        <v>1.7</v>
      </c>
      <c r="J205">
        <v>4.9</v>
      </c>
      <c r="K205">
        <v>5.7</v>
      </c>
      <c r="L205">
        <v>7.2</v>
      </c>
      <c r="M205">
        <v>12.2</v>
      </c>
      <c r="N205">
        <v>6.5</v>
      </c>
      <c r="O205">
        <v>8.9</v>
      </c>
      <c r="P205">
        <v>7.9</v>
      </c>
      <c r="Q205">
        <v>16.3</v>
      </c>
      <c r="R205">
        <v>12</v>
      </c>
      <c r="S205">
        <v>4.1</v>
      </c>
      <c r="T205">
        <v>7.4</v>
      </c>
      <c r="U205">
        <v>1.2</v>
      </c>
      <c r="V205">
        <v>6.5</v>
      </c>
      <c r="W205">
        <v>7.3</v>
      </c>
      <c r="X205">
        <v>7</v>
      </c>
      <c r="Y205">
        <v>-1.3</v>
      </c>
      <c r="Z205">
        <v>0.8</v>
      </c>
      <c r="AC205">
        <v>10.2</v>
      </c>
    </row>
    <row r="206" spans="1:29" ht="12.75">
      <c r="A206" s="4" t="s">
        <v>393</v>
      </c>
      <c r="B206" s="4" t="s">
        <v>3</v>
      </c>
      <c r="C206" s="5" t="s">
        <v>561</v>
      </c>
      <c r="D206" s="4" t="s">
        <v>573</v>
      </c>
      <c r="E206" s="4" t="s">
        <v>49</v>
      </c>
      <c r="F206" s="4"/>
      <c r="G206" s="4"/>
      <c r="H206" s="4"/>
      <c r="I206">
        <v>1.7</v>
      </c>
      <c r="J206">
        <v>6.9</v>
      </c>
      <c r="K206">
        <v>2.7</v>
      </c>
      <c r="L206">
        <v>5.4</v>
      </c>
      <c r="M206">
        <v>8.8</v>
      </c>
      <c r="N206">
        <v>3.8</v>
      </c>
      <c r="O206">
        <v>6.6</v>
      </c>
      <c r="P206">
        <v>14.4</v>
      </c>
      <c r="Q206">
        <v>10</v>
      </c>
      <c r="R206">
        <v>13.6</v>
      </c>
      <c r="S206">
        <v>19.9</v>
      </c>
      <c r="T206">
        <v>2.4</v>
      </c>
      <c r="U206">
        <v>-1.8</v>
      </c>
      <c r="V206">
        <v>2.3</v>
      </c>
      <c r="W206">
        <v>4.8</v>
      </c>
      <c r="X206">
        <v>13.1</v>
      </c>
      <c r="Y206">
        <v>-8.9</v>
      </c>
      <c r="Z206">
        <v>2.5</v>
      </c>
      <c r="AA206">
        <v>1.5</v>
      </c>
      <c r="AC206">
        <v>10.6</v>
      </c>
    </row>
    <row r="207" spans="1:29" ht="12.75">
      <c r="A207" s="4" t="s">
        <v>393</v>
      </c>
      <c r="B207" s="4" t="s">
        <v>3</v>
      </c>
      <c r="C207" s="5" t="s">
        <v>562</v>
      </c>
      <c r="D207" s="4" t="s">
        <v>563</v>
      </c>
      <c r="E207" s="4" t="s">
        <v>49</v>
      </c>
      <c r="F207" s="4"/>
      <c r="G207" s="4"/>
      <c r="H207" s="4"/>
      <c r="I207">
        <v>1.7</v>
      </c>
      <c r="J207">
        <v>2.1</v>
      </c>
      <c r="K207">
        <v>3.5</v>
      </c>
      <c r="L207">
        <v>4.9</v>
      </c>
      <c r="M207">
        <v>11.2</v>
      </c>
      <c r="N207">
        <v>7.5</v>
      </c>
      <c r="O207">
        <v>1.9</v>
      </c>
      <c r="P207">
        <v>10.9</v>
      </c>
      <c r="Q207">
        <v>6.6</v>
      </c>
      <c r="R207">
        <v>7.4</v>
      </c>
      <c r="S207">
        <v>12.5</v>
      </c>
      <c r="T207">
        <v>6</v>
      </c>
      <c r="U207">
        <v>11.7</v>
      </c>
      <c r="V207">
        <v>3.5</v>
      </c>
      <c r="W207">
        <v>7.5</v>
      </c>
      <c r="X207">
        <v>8.6</v>
      </c>
      <c r="Y207">
        <v>14.6</v>
      </c>
      <c r="Z207">
        <v>10.7</v>
      </c>
      <c r="AA207">
        <v>14.7</v>
      </c>
      <c r="AB207">
        <v>13.9</v>
      </c>
      <c r="AC207">
        <v>8.3</v>
      </c>
    </row>
    <row r="208" spans="1:29" ht="12.75">
      <c r="A208" s="4" t="s">
        <v>393</v>
      </c>
      <c r="B208" s="4" t="s">
        <v>3</v>
      </c>
      <c r="C208" s="5" t="s">
        <v>565</v>
      </c>
      <c r="D208" s="4" t="s">
        <v>564</v>
      </c>
      <c r="E208" s="4" t="s">
        <v>49</v>
      </c>
      <c r="F208" s="4"/>
      <c r="G208" s="4"/>
      <c r="H208" s="4"/>
      <c r="I208">
        <v>1.7</v>
      </c>
      <c r="J208">
        <v>4.8</v>
      </c>
      <c r="K208">
        <v>8.7</v>
      </c>
      <c r="L208">
        <v>7.3</v>
      </c>
      <c r="M208">
        <v>6.6</v>
      </c>
      <c r="N208">
        <v>4.8</v>
      </c>
      <c r="O208">
        <v>6.4</v>
      </c>
      <c r="P208">
        <v>6.8</v>
      </c>
      <c r="Q208">
        <v>9.5</v>
      </c>
      <c r="R208">
        <v>13.9</v>
      </c>
      <c r="S208">
        <v>4.1</v>
      </c>
      <c r="T208">
        <v>7.3</v>
      </c>
      <c r="U208">
        <v>8.7</v>
      </c>
      <c r="V208">
        <v>13.1</v>
      </c>
      <c r="W208">
        <v>6.8</v>
      </c>
      <c r="X208">
        <v>8</v>
      </c>
      <c r="Y208">
        <v>7</v>
      </c>
      <c r="Z208">
        <v>9.5</v>
      </c>
      <c r="AA208">
        <v>9.4</v>
      </c>
      <c r="AB208">
        <v>9.1</v>
      </c>
      <c r="AC208">
        <v>9.1</v>
      </c>
    </row>
    <row r="209" spans="1:29" ht="12.75">
      <c r="A209" s="4" t="s">
        <v>181</v>
      </c>
      <c r="B209" s="4" t="s">
        <v>2</v>
      </c>
      <c r="C209" s="5" t="s">
        <v>182</v>
      </c>
      <c r="E209" s="4" t="s">
        <v>8</v>
      </c>
      <c r="F209" s="4"/>
      <c r="G209" s="4"/>
      <c r="H209" s="4" t="s">
        <v>182</v>
      </c>
      <c r="I209">
        <v>1.7</v>
      </c>
      <c r="J209">
        <v>2.3</v>
      </c>
      <c r="K209">
        <v>1.6</v>
      </c>
      <c r="L209">
        <v>4.9</v>
      </c>
      <c r="M209">
        <v>0.3</v>
      </c>
      <c r="N209">
        <v>-1.8</v>
      </c>
      <c r="O209">
        <v>7.6</v>
      </c>
      <c r="P209">
        <v>12.2</v>
      </c>
      <c r="Q209">
        <v>11.4</v>
      </c>
      <c r="R209">
        <v>15.7</v>
      </c>
      <c r="S209">
        <v>11.7</v>
      </c>
      <c r="T209">
        <v>11.6</v>
      </c>
      <c r="U209">
        <v>8.9</v>
      </c>
      <c r="V209">
        <v>9.2</v>
      </c>
      <c r="W209">
        <v>8.1</v>
      </c>
      <c r="X209">
        <v>8.9</v>
      </c>
      <c r="Y209">
        <v>8.1</v>
      </c>
      <c r="Z209">
        <v>1</v>
      </c>
      <c r="AA209">
        <v>2.5</v>
      </c>
      <c r="AB209">
        <v>3</v>
      </c>
      <c r="AC209">
        <v>9.8</v>
      </c>
    </row>
    <row r="210" spans="1:29" ht="12.75">
      <c r="A210" s="4" t="s">
        <v>181</v>
      </c>
      <c r="B210" s="4" t="s">
        <v>2</v>
      </c>
      <c r="C210" s="5" t="s">
        <v>182</v>
      </c>
      <c r="D210" s="4"/>
      <c r="E210" s="4" t="s">
        <v>49</v>
      </c>
      <c r="F210" s="4"/>
      <c r="G210" s="4"/>
      <c r="H210" s="4" t="s">
        <v>182</v>
      </c>
      <c r="I210">
        <v>1.7</v>
      </c>
      <c r="J210">
        <v>9.7</v>
      </c>
      <c r="K210">
        <v>8.4</v>
      </c>
      <c r="L210">
        <v>8.2</v>
      </c>
      <c r="M210">
        <v>6.4</v>
      </c>
      <c r="N210">
        <v>11.3</v>
      </c>
      <c r="O210">
        <v>3.7</v>
      </c>
      <c r="P210">
        <v>-1.9</v>
      </c>
      <c r="Q210">
        <v>7.6</v>
      </c>
      <c r="R210">
        <v>10.4</v>
      </c>
      <c r="S210">
        <v>8.1</v>
      </c>
      <c r="T210">
        <v>6.5</v>
      </c>
      <c r="U210">
        <v>8.1</v>
      </c>
      <c r="V210">
        <v>9.3</v>
      </c>
      <c r="W210">
        <v>11.3</v>
      </c>
      <c r="X210">
        <v>11.1</v>
      </c>
      <c r="Y210">
        <v>10.9</v>
      </c>
      <c r="Z210">
        <v>9</v>
      </c>
      <c r="AA210">
        <v>7</v>
      </c>
      <c r="AB210">
        <v>9.6</v>
      </c>
      <c r="AC210">
        <v>6.9</v>
      </c>
    </row>
    <row r="211" spans="1:29" ht="12.75">
      <c r="A211" s="4" t="s">
        <v>181</v>
      </c>
      <c r="B211" s="4" t="s">
        <v>2</v>
      </c>
      <c r="C211" s="5" t="s">
        <v>183</v>
      </c>
      <c r="D211" s="4"/>
      <c r="E211" s="4" t="s">
        <v>8</v>
      </c>
      <c r="F211" s="4"/>
      <c r="G211" s="4"/>
      <c r="H211" s="4" t="s">
        <v>184</v>
      </c>
      <c r="I211">
        <v>1.7</v>
      </c>
      <c r="J211">
        <v>12.5</v>
      </c>
      <c r="K211">
        <v>6.3</v>
      </c>
      <c r="L211">
        <v>5.4</v>
      </c>
      <c r="M211">
        <v>10.2</v>
      </c>
      <c r="N211">
        <v>8.4</v>
      </c>
      <c r="O211">
        <v>6.9</v>
      </c>
      <c r="P211">
        <v>10.2</v>
      </c>
      <c r="Q211">
        <v>11.6</v>
      </c>
      <c r="R211">
        <v>13.6</v>
      </c>
      <c r="S211">
        <v>9.7</v>
      </c>
      <c r="T211">
        <v>10</v>
      </c>
      <c r="U211">
        <v>9.8</v>
      </c>
      <c r="V211">
        <v>9.6</v>
      </c>
      <c r="W211">
        <v>9.7</v>
      </c>
      <c r="X211">
        <v>9.8</v>
      </c>
      <c r="Y211">
        <v>10.5</v>
      </c>
      <c r="Z211">
        <v>8</v>
      </c>
      <c r="AA211">
        <v>1.3</v>
      </c>
      <c r="AB211">
        <v>-2</v>
      </c>
      <c r="AC211">
        <v>8</v>
      </c>
    </row>
    <row r="212" spans="1:29" ht="12.75">
      <c r="A212" s="4" t="s">
        <v>181</v>
      </c>
      <c r="B212" s="4" t="s">
        <v>2</v>
      </c>
      <c r="C212" s="5" t="s">
        <v>183</v>
      </c>
      <c r="D212" s="4"/>
      <c r="E212" s="4" t="s">
        <v>49</v>
      </c>
      <c r="F212" s="4"/>
      <c r="G212" s="4"/>
      <c r="H212" s="4" t="s">
        <v>184</v>
      </c>
      <c r="I212">
        <v>1.7</v>
      </c>
      <c r="J212">
        <v>10.8</v>
      </c>
      <c r="K212">
        <v>6.7</v>
      </c>
      <c r="L212">
        <v>7.3</v>
      </c>
      <c r="M212">
        <v>8.4</v>
      </c>
      <c r="N212">
        <v>5</v>
      </c>
      <c r="O212">
        <v>10.8</v>
      </c>
      <c r="P212">
        <v>7.9</v>
      </c>
      <c r="Q212">
        <v>7.4</v>
      </c>
      <c r="R212">
        <v>9.1</v>
      </c>
      <c r="S212">
        <v>6.6</v>
      </c>
      <c r="T212">
        <v>12.7</v>
      </c>
      <c r="U212">
        <v>9.9</v>
      </c>
      <c r="V212">
        <v>14.2</v>
      </c>
      <c r="W212">
        <v>9.8</v>
      </c>
      <c r="X212">
        <v>8</v>
      </c>
      <c r="Y212">
        <v>7.9</v>
      </c>
      <c r="Z212">
        <v>5.3</v>
      </c>
      <c r="AA212">
        <v>3.9</v>
      </c>
      <c r="AB212">
        <v>2.3</v>
      </c>
      <c r="AC212">
        <v>8.5</v>
      </c>
    </row>
    <row r="213" spans="1:29" ht="12.75">
      <c r="A213" s="4" t="s">
        <v>181</v>
      </c>
      <c r="B213" s="4" t="s">
        <v>2</v>
      </c>
      <c r="C213" s="5" t="s">
        <v>185</v>
      </c>
      <c r="D213" s="4"/>
      <c r="E213" s="4" t="s">
        <v>8</v>
      </c>
      <c r="F213" s="4"/>
      <c r="G213" s="4"/>
      <c r="H213" s="4" t="s">
        <v>186</v>
      </c>
      <c r="I213">
        <v>1.7</v>
      </c>
      <c r="L213">
        <v>4.9</v>
      </c>
      <c r="M213">
        <v>0.5</v>
      </c>
      <c r="N213">
        <v>-3.4</v>
      </c>
      <c r="O213">
        <v>8.6</v>
      </c>
      <c r="P213">
        <v>0.1</v>
      </c>
      <c r="Q213">
        <v>0.3</v>
      </c>
      <c r="AC213">
        <v>9.4</v>
      </c>
    </row>
    <row r="214" spans="1:29" ht="12.75">
      <c r="A214" s="4" t="s">
        <v>181</v>
      </c>
      <c r="B214" s="4" t="s">
        <v>2</v>
      </c>
      <c r="C214" s="5" t="s">
        <v>185</v>
      </c>
      <c r="D214" s="4"/>
      <c r="E214" s="4" t="s">
        <v>49</v>
      </c>
      <c r="F214" s="4"/>
      <c r="G214" s="4"/>
      <c r="H214" s="4" t="s">
        <v>186</v>
      </c>
      <c r="I214">
        <v>1.7</v>
      </c>
      <c r="J214">
        <v>9.4</v>
      </c>
      <c r="K214">
        <v>-5.9</v>
      </c>
      <c r="L214">
        <v>4.7</v>
      </c>
      <c r="M214">
        <v>4.7</v>
      </c>
      <c r="N214">
        <v>7.9</v>
      </c>
      <c r="O214">
        <v>10.8</v>
      </c>
      <c r="P214">
        <v>11.9</v>
      </c>
      <c r="Q214">
        <v>12.2</v>
      </c>
      <c r="R214">
        <v>5.6</v>
      </c>
      <c r="S214">
        <v>8.4</v>
      </c>
      <c r="T214">
        <v>7.7</v>
      </c>
      <c r="U214">
        <v>6.1</v>
      </c>
      <c r="V214">
        <v>3.5</v>
      </c>
      <c r="W214">
        <v>12.7</v>
      </c>
      <c r="X214">
        <v>5.9</v>
      </c>
      <c r="Y214">
        <v>4.1</v>
      </c>
      <c r="Z214">
        <v>21.3</v>
      </c>
      <c r="AA214">
        <v>5.3</v>
      </c>
      <c r="AB214">
        <v>5</v>
      </c>
      <c r="AC214">
        <v>6.4</v>
      </c>
    </row>
    <row r="215" spans="1:29" ht="12.75">
      <c r="A215" s="4" t="s">
        <v>181</v>
      </c>
      <c r="B215" s="4" t="s">
        <v>2</v>
      </c>
      <c r="C215" s="5" t="s">
        <v>187</v>
      </c>
      <c r="D215" s="4"/>
      <c r="E215" s="4" t="s">
        <v>8</v>
      </c>
      <c r="F215" s="4"/>
      <c r="G215" s="4"/>
      <c r="H215" s="4" t="s">
        <v>188</v>
      </c>
      <c r="I215">
        <v>1.7</v>
      </c>
      <c r="J215">
        <v>2.5</v>
      </c>
      <c r="K215">
        <v>-3.7</v>
      </c>
      <c r="L215">
        <v>1.8</v>
      </c>
      <c r="M215">
        <v>2.3</v>
      </c>
      <c r="N215">
        <v>2.9</v>
      </c>
      <c r="O215">
        <v>-1.7</v>
      </c>
      <c r="P215">
        <v>0.9</v>
      </c>
      <c r="AC215">
        <v>10</v>
      </c>
    </row>
    <row r="216" spans="1:29" ht="12.75">
      <c r="A216" s="4" t="s">
        <v>181</v>
      </c>
      <c r="B216" s="4" t="s">
        <v>2</v>
      </c>
      <c r="C216" s="5" t="s">
        <v>187</v>
      </c>
      <c r="D216" s="4"/>
      <c r="E216" s="4" t="s">
        <v>49</v>
      </c>
      <c r="F216" s="4"/>
      <c r="G216" s="4"/>
      <c r="H216" s="4" t="s">
        <v>188</v>
      </c>
      <c r="I216">
        <v>1.7</v>
      </c>
      <c r="J216">
        <v>4.8</v>
      </c>
      <c r="K216">
        <v>4.9</v>
      </c>
      <c r="L216">
        <v>-1.2</v>
      </c>
      <c r="M216">
        <v>2.2</v>
      </c>
      <c r="N216">
        <v>4.6</v>
      </c>
      <c r="O216">
        <v>9.9</v>
      </c>
      <c r="P216">
        <v>12.3</v>
      </c>
      <c r="Q216">
        <v>9</v>
      </c>
      <c r="R216">
        <v>7.5</v>
      </c>
      <c r="S216">
        <v>11.8</v>
      </c>
      <c r="T216">
        <v>9.8</v>
      </c>
      <c r="U216">
        <v>9.6</v>
      </c>
      <c r="V216">
        <v>18.9</v>
      </c>
      <c r="W216">
        <v>6.5</v>
      </c>
      <c r="X216">
        <v>8.9</v>
      </c>
      <c r="Y216">
        <v>11.8</v>
      </c>
      <c r="Z216">
        <v>12</v>
      </c>
      <c r="AA216">
        <v>4.7</v>
      </c>
      <c r="AB216">
        <v>7.6</v>
      </c>
      <c r="AC216">
        <v>6</v>
      </c>
    </row>
    <row r="217" spans="1:29" ht="12.75">
      <c r="A217" s="4" t="s">
        <v>189</v>
      </c>
      <c r="B217" s="4" t="s">
        <v>2</v>
      </c>
      <c r="C217" s="5" t="s">
        <v>206</v>
      </c>
      <c r="D217" s="4"/>
      <c r="E217" s="4" t="s">
        <v>8</v>
      </c>
      <c r="F217" s="4"/>
      <c r="G217" s="4"/>
      <c r="H217" s="4" t="s">
        <v>207</v>
      </c>
      <c r="I217">
        <v>1.7</v>
      </c>
      <c r="J217">
        <v>2</v>
      </c>
      <c r="K217">
        <v>6.7</v>
      </c>
      <c r="L217">
        <v>7.4</v>
      </c>
      <c r="M217">
        <v>8</v>
      </c>
      <c r="N217">
        <v>11</v>
      </c>
      <c r="O217">
        <v>6.7</v>
      </c>
      <c r="P217">
        <v>8.7</v>
      </c>
      <c r="Q217">
        <v>12</v>
      </c>
      <c r="R217">
        <v>13.4</v>
      </c>
      <c r="S217">
        <v>7.9</v>
      </c>
      <c r="T217">
        <v>9.7</v>
      </c>
      <c r="U217">
        <v>8.1</v>
      </c>
      <c r="V217">
        <v>5.5</v>
      </c>
      <c r="W217">
        <v>7.3</v>
      </c>
      <c r="X217">
        <v>9</v>
      </c>
      <c r="Y217">
        <v>6.7</v>
      </c>
      <c r="Z217">
        <v>7.9</v>
      </c>
      <c r="AA217">
        <v>7.7</v>
      </c>
      <c r="AB217">
        <v>5.4</v>
      </c>
      <c r="AC217">
        <v>5.3</v>
      </c>
    </row>
    <row r="218" spans="1:29" ht="12.75">
      <c r="A218" s="4" t="s">
        <v>189</v>
      </c>
      <c r="B218" s="4" t="s">
        <v>2</v>
      </c>
      <c r="C218" s="5" t="s">
        <v>206</v>
      </c>
      <c r="D218" s="4"/>
      <c r="E218" s="4" t="s">
        <v>49</v>
      </c>
      <c r="F218" s="4"/>
      <c r="G218" s="4"/>
      <c r="H218" s="4" t="s">
        <v>207</v>
      </c>
      <c r="I218">
        <v>1.7</v>
      </c>
      <c r="J218">
        <v>1.6</v>
      </c>
      <c r="K218">
        <v>9.5</v>
      </c>
      <c r="L218">
        <v>9.7</v>
      </c>
      <c r="M218">
        <v>11.7</v>
      </c>
      <c r="N218">
        <v>13.3</v>
      </c>
      <c r="O218">
        <v>5.4</v>
      </c>
      <c r="P218">
        <v>6.7</v>
      </c>
      <c r="Q218">
        <v>9.1</v>
      </c>
      <c r="R218">
        <v>12.7</v>
      </c>
      <c r="S218">
        <v>9.6</v>
      </c>
      <c r="T218">
        <v>4.5</v>
      </c>
      <c r="U218">
        <v>9.7</v>
      </c>
      <c r="V218">
        <v>8.3</v>
      </c>
      <c r="W218">
        <v>7</v>
      </c>
      <c r="X218">
        <v>7.8</v>
      </c>
      <c r="Y218">
        <v>8.5</v>
      </c>
      <c r="Z218">
        <v>8</v>
      </c>
      <c r="AA218">
        <v>7.2</v>
      </c>
      <c r="AB218">
        <v>6</v>
      </c>
      <c r="AC218">
        <v>3.9</v>
      </c>
    </row>
    <row r="219" spans="1:29" ht="12.75">
      <c r="A219" s="4" t="s">
        <v>189</v>
      </c>
      <c r="B219" s="4" t="s">
        <v>2</v>
      </c>
      <c r="C219" s="5" t="s">
        <v>208</v>
      </c>
      <c r="D219" s="4"/>
      <c r="E219" s="4" t="s">
        <v>8</v>
      </c>
      <c r="F219" s="4"/>
      <c r="G219" s="4"/>
      <c r="H219" s="4" t="s">
        <v>209</v>
      </c>
      <c r="I219">
        <v>1.7</v>
      </c>
      <c r="J219">
        <v>-4.3</v>
      </c>
      <c r="K219">
        <v>2.9</v>
      </c>
      <c r="L219">
        <v>1.1</v>
      </c>
      <c r="M219">
        <v>8.5</v>
      </c>
      <c r="N219">
        <v>9.5</v>
      </c>
      <c r="O219">
        <v>9.3</v>
      </c>
      <c r="P219">
        <v>8.3</v>
      </c>
      <c r="Q219">
        <v>13.4</v>
      </c>
      <c r="R219">
        <v>9.2</v>
      </c>
      <c r="S219">
        <v>11.1</v>
      </c>
      <c r="T219">
        <v>8.7</v>
      </c>
      <c r="U219">
        <v>9.5</v>
      </c>
      <c r="V219">
        <v>9.1</v>
      </c>
      <c r="W219">
        <v>7.8</v>
      </c>
      <c r="X219">
        <v>10.2</v>
      </c>
      <c r="Y219">
        <v>11.3</v>
      </c>
      <c r="Z219">
        <v>7.9</v>
      </c>
      <c r="AA219">
        <v>10.4</v>
      </c>
      <c r="AB219">
        <v>7.6</v>
      </c>
      <c r="AC219">
        <v>6.6</v>
      </c>
    </row>
    <row r="220" spans="1:29" ht="12.75">
      <c r="A220" s="4" t="s">
        <v>189</v>
      </c>
      <c r="B220" s="4" t="s">
        <v>2</v>
      </c>
      <c r="C220" s="5" t="s">
        <v>208</v>
      </c>
      <c r="D220" s="4"/>
      <c r="E220" s="4" t="s">
        <v>49</v>
      </c>
      <c r="F220" s="4"/>
      <c r="G220" s="4"/>
      <c r="H220" s="4" t="s">
        <v>209</v>
      </c>
      <c r="I220">
        <v>1.7</v>
      </c>
      <c r="J220">
        <v>-0.3</v>
      </c>
      <c r="K220">
        <v>5.3</v>
      </c>
      <c r="L220">
        <v>7</v>
      </c>
      <c r="M220">
        <v>6.3</v>
      </c>
      <c r="N220">
        <v>7.9</v>
      </c>
      <c r="O220">
        <v>7.6</v>
      </c>
      <c r="P220">
        <v>9.3</v>
      </c>
      <c r="Q220">
        <v>8.2</v>
      </c>
      <c r="R220">
        <v>11.7</v>
      </c>
      <c r="S220">
        <v>9.1</v>
      </c>
      <c r="T220">
        <v>8.1</v>
      </c>
      <c r="U220">
        <v>8.1</v>
      </c>
      <c r="V220">
        <v>10.3</v>
      </c>
      <c r="W220">
        <v>11.2</v>
      </c>
      <c r="X220">
        <v>7.4</v>
      </c>
      <c r="Y220">
        <v>9.8</v>
      </c>
      <c r="Z220">
        <v>10.8</v>
      </c>
      <c r="AA220">
        <v>8.9</v>
      </c>
      <c r="AB220">
        <v>6.7</v>
      </c>
      <c r="AC220">
        <v>8</v>
      </c>
    </row>
    <row r="221" spans="1:29" ht="12.75">
      <c r="A221" s="4" t="s">
        <v>189</v>
      </c>
      <c r="B221" s="4" t="s">
        <v>2</v>
      </c>
      <c r="C221" s="5" t="s">
        <v>210</v>
      </c>
      <c r="D221" s="4"/>
      <c r="E221" s="4" t="s">
        <v>8</v>
      </c>
      <c r="F221" s="4"/>
      <c r="G221" s="4"/>
      <c r="H221" s="4" t="s">
        <v>211</v>
      </c>
      <c r="I221">
        <v>1.7</v>
      </c>
      <c r="J221">
        <v>1.8</v>
      </c>
      <c r="K221">
        <v>7.3</v>
      </c>
      <c r="L221">
        <v>10.3</v>
      </c>
      <c r="M221">
        <v>10.9</v>
      </c>
      <c r="N221">
        <v>10.3</v>
      </c>
      <c r="O221">
        <v>13.6</v>
      </c>
      <c r="P221">
        <v>10.3</v>
      </c>
      <c r="Q221">
        <v>10.7</v>
      </c>
      <c r="R221">
        <v>11.4</v>
      </c>
      <c r="S221">
        <v>9.7</v>
      </c>
      <c r="T221">
        <v>10.9</v>
      </c>
      <c r="U221">
        <v>7.6</v>
      </c>
      <c r="V221">
        <v>9.6</v>
      </c>
      <c r="W221">
        <v>5.2</v>
      </c>
      <c r="X221">
        <v>6.4</v>
      </c>
      <c r="Y221">
        <v>4.1</v>
      </c>
      <c r="Z221">
        <v>5.5</v>
      </c>
      <c r="AA221">
        <v>8.1</v>
      </c>
      <c r="AB221">
        <v>2.6</v>
      </c>
      <c r="AC221">
        <v>3.1</v>
      </c>
    </row>
    <row r="222" spans="1:29" ht="12.75">
      <c r="A222" s="4" t="s">
        <v>189</v>
      </c>
      <c r="B222" s="4" t="s">
        <v>2</v>
      </c>
      <c r="C222" s="5" t="s">
        <v>210</v>
      </c>
      <c r="D222" s="4"/>
      <c r="E222" s="4" t="s">
        <v>49</v>
      </c>
      <c r="F222" s="4"/>
      <c r="G222" s="4"/>
      <c r="H222" s="4" t="s">
        <v>211</v>
      </c>
      <c r="I222">
        <v>1.7</v>
      </c>
      <c r="J222">
        <v>9.5</v>
      </c>
      <c r="K222">
        <v>11.7</v>
      </c>
      <c r="L222">
        <v>9</v>
      </c>
      <c r="M222">
        <v>9.9</v>
      </c>
      <c r="N222">
        <v>10.3</v>
      </c>
      <c r="O222">
        <v>14</v>
      </c>
      <c r="P222">
        <v>10.4</v>
      </c>
      <c r="Q222">
        <v>9.7</v>
      </c>
      <c r="R222">
        <v>8.9</v>
      </c>
      <c r="S222">
        <v>13</v>
      </c>
      <c r="T222">
        <v>8</v>
      </c>
      <c r="U222">
        <v>9.4</v>
      </c>
      <c r="V222">
        <v>6.7</v>
      </c>
      <c r="W222">
        <v>5.6</v>
      </c>
      <c r="X222">
        <v>5.8</v>
      </c>
      <c r="Y222">
        <v>2.9</v>
      </c>
      <c r="Z222">
        <v>4.5</v>
      </c>
      <c r="AA222">
        <v>6.7</v>
      </c>
      <c r="AB222">
        <v>0.9</v>
      </c>
      <c r="AC222">
        <v>5.9</v>
      </c>
    </row>
    <row r="223" spans="1:29" ht="12.75">
      <c r="A223" s="4" t="s">
        <v>189</v>
      </c>
      <c r="B223" s="4" t="s">
        <v>2</v>
      </c>
      <c r="C223" s="5" t="s">
        <v>212</v>
      </c>
      <c r="D223" s="4"/>
      <c r="E223" s="4" t="s">
        <v>8</v>
      </c>
      <c r="F223" s="4"/>
      <c r="G223" s="4"/>
      <c r="H223" s="4" t="s">
        <v>213</v>
      </c>
      <c r="I223">
        <v>1.7</v>
      </c>
      <c r="J223">
        <v>-6.3</v>
      </c>
      <c r="K223">
        <v>0.7</v>
      </c>
      <c r="L223">
        <v>2.8</v>
      </c>
      <c r="M223">
        <v>7.4</v>
      </c>
      <c r="N223">
        <v>5.4</v>
      </c>
      <c r="O223">
        <v>5.6</v>
      </c>
      <c r="P223">
        <v>8.8</v>
      </c>
      <c r="Q223">
        <v>3.2</v>
      </c>
      <c r="R223">
        <v>8.4</v>
      </c>
      <c r="S223">
        <v>5.9</v>
      </c>
      <c r="T223">
        <v>8.7</v>
      </c>
      <c r="U223">
        <v>10.9</v>
      </c>
      <c r="V223">
        <v>13.2</v>
      </c>
      <c r="W223">
        <v>7.8</v>
      </c>
      <c r="X223">
        <v>13.9</v>
      </c>
      <c r="Y223">
        <v>10.8</v>
      </c>
      <c r="Z223">
        <v>13.8</v>
      </c>
      <c r="AA223">
        <v>11.2</v>
      </c>
      <c r="AB223">
        <v>13.7</v>
      </c>
      <c r="AC223">
        <v>8.7</v>
      </c>
    </row>
    <row r="224" spans="1:29" ht="12.75">
      <c r="A224" s="4" t="s">
        <v>189</v>
      </c>
      <c r="B224" s="4" t="s">
        <v>2</v>
      </c>
      <c r="C224" s="5" t="s">
        <v>212</v>
      </c>
      <c r="D224" s="4"/>
      <c r="E224" s="4" t="s">
        <v>49</v>
      </c>
      <c r="F224" s="4"/>
      <c r="G224" s="4"/>
      <c r="H224" s="4" t="s">
        <v>213</v>
      </c>
      <c r="I224">
        <v>1.7</v>
      </c>
      <c r="J224">
        <v>5.5</v>
      </c>
      <c r="K224">
        <v>0.3</v>
      </c>
      <c r="L224">
        <v>6.7</v>
      </c>
      <c r="M224">
        <v>4.3</v>
      </c>
      <c r="N224">
        <v>7.2</v>
      </c>
      <c r="O224">
        <v>7.4</v>
      </c>
      <c r="P224">
        <v>6.7</v>
      </c>
      <c r="Q224">
        <v>9.8</v>
      </c>
      <c r="R224">
        <v>7.7</v>
      </c>
      <c r="S224">
        <v>7.1</v>
      </c>
      <c r="T224">
        <v>10.5</v>
      </c>
      <c r="U224">
        <v>11.4</v>
      </c>
      <c r="V224">
        <v>7.3</v>
      </c>
      <c r="W224">
        <v>11.5</v>
      </c>
      <c r="X224">
        <v>9.5</v>
      </c>
      <c r="Y224">
        <v>7.6</v>
      </c>
      <c r="Z224">
        <v>9.4</v>
      </c>
      <c r="AA224">
        <v>10.6</v>
      </c>
      <c r="AB224">
        <v>10.9</v>
      </c>
      <c r="AC224">
        <v>9.7</v>
      </c>
    </row>
    <row r="225" spans="1:29" ht="12.75">
      <c r="A225" s="4" t="s">
        <v>189</v>
      </c>
      <c r="B225" s="4" t="s">
        <v>2</v>
      </c>
      <c r="C225" s="5" t="s">
        <v>216</v>
      </c>
      <c r="D225" s="4"/>
      <c r="E225" s="4" t="s">
        <v>8</v>
      </c>
      <c r="F225" s="4"/>
      <c r="G225" s="4"/>
      <c r="H225" s="4" t="s">
        <v>217</v>
      </c>
      <c r="I225">
        <v>1.7</v>
      </c>
      <c r="J225">
        <v>-5.5</v>
      </c>
      <c r="K225">
        <v>-1</v>
      </c>
      <c r="L225">
        <v>3.7</v>
      </c>
      <c r="M225">
        <v>7.6</v>
      </c>
      <c r="N225">
        <v>4.8</v>
      </c>
      <c r="O225">
        <v>5.9</v>
      </c>
      <c r="P225">
        <v>6.9</v>
      </c>
      <c r="Q225">
        <v>5.5</v>
      </c>
      <c r="R225">
        <v>7</v>
      </c>
      <c r="S225">
        <v>8.1</v>
      </c>
      <c r="T225">
        <v>7.7</v>
      </c>
      <c r="U225">
        <v>12.7</v>
      </c>
      <c r="V225">
        <v>10.9</v>
      </c>
      <c r="W225">
        <v>8</v>
      </c>
      <c r="X225">
        <v>14.5</v>
      </c>
      <c r="Y225">
        <v>10.9</v>
      </c>
      <c r="Z225">
        <v>13.3</v>
      </c>
      <c r="AA225">
        <v>12.2</v>
      </c>
      <c r="AB225">
        <v>13.3</v>
      </c>
      <c r="AC225">
        <v>8.3</v>
      </c>
    </row>
    <row r="226" spans="1:29" ht="12.75">
      <c r="A226" s="4" t="s">
        <v>189</v>
      </c>
      <c r="B226" s="4" t="s">
        <v>2</v>
      </c>
      <c r="C226" s="5" t="s">
        <v>218</v>
      </c>
      <c r="D226" s="4"/>
      <c r="E226" s="4" t="s">
        <v>8</v>
      </c>
      <c r="F226" s="4"/>
      <c r="G226" s="4"/>
      <c r="H226" s="4" t="s">
        <v>219</v>
      </c>
      <c r="I226">
        <v>1.7</v>
      </c>
      <c r="J226">
        <v>13.1</v>
      </c>
      <c r="K226">
        <v>12.4</v>
      </c>
      <c r="L226">
        <v>11.5</v>
      </c>
      <c r="M226">
        <v>12.4</v>
      </c>
      <c r="N226">
        <v>8.6</v>
      </c>
      <c r="O226">
        <v>11.7</v>
      </c>
      <c r="P226">
        <v>11.2</v>
      </c>
      <c r="Q226">
        <v>9.6</v>
      </c>
      <c r="R226">
        <v>10.1</v>
      </c>
      <c r="S226">
        <v>8</v>
      </c>
      <c r="T226">
        <v>8.6</v>
      </c>
      <c r="U226">
        <v>12</v>
      </c>
      <c r="V226">
        <v>13.9</v>
      </c>
      <c r="W226">
        <v>9.3</v>
      </c>
      <c r="X226">
        <v>10.5</v>
      </c>
      <c r="Y226">
        <v>2.2</v>
      </c>
      <c r="Z226">
        <v>2.9</v>
      </c>
      <c r="AA226">
        <v>1.7</v>
      </c>
      <c r="AB226">
        <v>-2.1</v>
      </c>
      <c r="AC226">
        <v>-6.2</v>
      </c>
    </row>
    <row r="227" spans="1:29" ht="12.75">
      <c r="A227" s="4" t="s">
        <v>189</v>
      </c>
      <c r="B227" s="4" t="s">
        <v>3</v>
      </c>
      <c r="C227" s="5" t="s">
        <v>478</v>
      </c>
      <c r="D227" s="4" t="s">
        <v>483</v>
      </c>
      <c r="E227" s="4" t="s">
        <v>8</v>
      </c>
      <c r="F227" s="4"/>
      <c r="G227" s="4"/>
      <c r="H227" s="4" t="s">
        <v>485</v>
      </c>
      <c r="I227">
        <v>1.7</v>
      </c>
      <c r="J227">
        <v>9.3</v>
      </c>
      <c r="K227">
        <v>3</v>
      </c>
      <c r="L227">
        <v>9</v>
      </c>
      <c r="M227">
        <v>6.7</v>
      </c>
      <c r="N227">
        <v>4.4</v>
      </c>
      <c r="O227">
        <v>0.5</v>
      </c>
      <c r="P227">
        <v>4.9</v>
      </c>
      <c r="Q227">
        <v>5.6</v>
      </c>
      <c r="R227">
        <v>9.5</v>
      </c>
      <c r="S227">
        <v>13.1</v>
      </c>
      <c r="T227">
        <v>13.5</v>
      </c>
      <c r="U227">
        <v>11.4</v>
      </c>
      <c r="V227">
        <v>7.8</v>
      </c>
      <c r="W227">
        <v>9.4</v>
      </c>
      <c r="X227">
        <v>10.6</v>
      </c>
      <c r="Y227">
        <v>8.2</v>
      </c>
      <c r="Z227">
        <v>9.2</v>
      </c>
      <c r="AA227">
        <v>6.8</v>
      </c>
      <c r="AB227">
        <v>9.9</v>
      </c>
      <c r="AC227">
        <v>10</v>
      </c>
    </row>
    <row r="228" spans="1:29" ht="12.75">
      <c r="A228" s="4" t="s">
        <v>189</v>
      </c>
      <c r="B228" s="4" t="s">
        <v>3</v>
      </c>
      <c r="C228" s="6" t="s">
        <v>202</v>
      </c>
      <c r="D228" s="7" t="s">
        <v>203</v>
      </c>
      <c r="E228" s="4" t="s">
        <v>8</v>
      </c>
      <c r="F228" s="4"/>
      <c r="G228" s="4"/>
      <c r="H228" s="4"/>
      <c r="I228">
        <v>1.7</v>
      </c>
      <c r="J228">
        <v>10</v>
      </c>
      <c r="K228">
        <v>5.9</v>
      </c>
      <c r="L228">
        <v>5.4</v>
      </c>
      <c r="M228">
        <v>9.3</v>
      </c>
      <c r="N228">
        <v>4.7</v>
      </c>
      <c r="O228">
        <v>8.6</v>
      </c>
      <c r="P228">
        <v>3.5</v>
      </c>
      <c r="Q228">
        <v>8.3</v>
      </c>
      <c r="R228">
        <v>4.9</v>
      </c>
      <c r="S228">
        <v>8.5</v>
      </c>
      <c r="T228">
        <v>13.8</v>
      </c>
      <c r="U228">
        <v>5</v>
      </c>
      <c r="V228">
        <v>7.2</v>
      </c>
      <c r="W228">
        <v>6.8</v>
      </c>
      <c r="X228">
        <v>10.3</v>
      </c>
      <c r="Y228">
        <v>10.5</v>
      </c>
      <c r="Z228">
        <v>8.7</v>
      </c>
      <c r="AA228">
        <v>11.5</v>
      </c>
      <c r="AB228">
        <v>14</v>
      </c>
      <c r="AC228">
        <v>6.8</v>
      </c>
    </row>
    <row r="229" spans="1:29" ht="12.75">
      <c r="A229" s="4" t="s">
        <v>189</v>
      </c>
      <c r="B229" s="4" t="s">
        <v>3</v>
      </c>
      <c r="C229" s="6" t="s">
        <v>190</v>
      </c>
      <c r="D229" s="7" t="s">
        <v>191</v>
      </c>
      <c r="E229" s="4" t="s">
        <v>8</v>
      </c>
      <c r="F229" s="4"/>
      <c r="G229" s="4"/>
      <c r="H229" s="4"/>
      <c r="I229">
        <v>1.7</v>
      </c>
      <c r="J229">
        <v>4</v>
      </c>
      <c r="K229">
        <v>5.8</v>
      </c>
      <c r="L229">
        <v>8.3</v>
      </c>
      <c r="M229">
        <v>10.5</v>
      </c>
      <c r="N229">
        <v>8.5</v>
      </c>
      <c r="O229">
        <v>15.7</v>
      </c>
      <c r="P229">
        <v>10.6</v>
      </c>
      <c r="Q229">
        <v>11.6</v>
      </c>
      <c r="R229">
        <v>9.7</v>
      </c>
      <c r="S229">
        <v>11.8</v>
      </c>
      <c r="T229">
        <v>9</v>
      </c>
      <c r="U229">
        <v>9.4</v>
      </c>
      <c r="V229">
        <v>9</v>
      </c>
      <c r="W229">
        <v>6.3</v>
      </c>
      <c r="X229">
        <v>8.4</v>
      </c>
      <c r="Y229">
        <v>4.1</v>
      </c>
      <c r="Z229">
        <v>2.7</v>
      </c>
      <c r="AA229">
        <v>7.8</v>
      </c>
      <c r="AB229">
        <v>2.7</v>
      </c>
      <c r="AC229">
        <v>3.5</v>
      </c>
    </row>
    <row r="230" spans="1:29" ht="12.75">
      <c r="A230" s="4" t="s">
        <v>189</v>
      </c>
      <c r="B230" s="4" t="s">
        <v>3</v>
      </c>
      <c r="C230" s="5" t="s">
        <v>481</v>
      </c>
      <c r="D230" s="4" t="s">
        <v>479</v>
      </c>
      <c r="E230" s="4" t="s">
        <v>8</v>
      </c>
      <c r="F230" s="4"/>
      <c r="G230" s="4"/>
      <c r="H230" s="4" t="s">
        <v>480</v>
      </c>
      <c r="I230">
        <v>1.7</v>
      </c>
      <c r="J230">
        <v>10.6</v>
      </c>
      <c r="K230">
        <v>-0.6</v>
      </c>
      <c r="L230">
        <v>5.4</v>
      </c>
      <c r="M230">
        <v>2.4</v>
      </c>
      <c r="N230">
        <v>1.6</v>
      </c>
      <c r="O230">
        <v>1.7</v>
      </c>
      <c r="P230">
        <v>7.2</v>
      </c>
      <c r="Q230">
        <v>7.9</v>
      </c>
      <c r="R230">
        <v>13.3</v>
      </c>
      <c r="S230">
        <v>12.4</v>
      </c>
      <c r="T230">
        <v>11.4</v>
      </c>
      <c r="U230">
        <v>13.2</v>
      </c>
      <c r="V230">
        <v>16.2</v>
      </c>
      <c r="W230">
        <v>14.9</v>
      </c>
      <c r="X230">
        <v>11.1</v>
      </c>
      <c r="Y230">
        <v>11.6</v>
      </c>
      <c r="Z230">
        <v>8.4</v>
      </c>
      <c r="AA230">
        <v>4.9</v>
      </c>
      <c r="AB230">
        <v>7</v>
      </c>
      <c r="AC230">
        <v>4.5</v>
      </c>
    </row>
    <row r="231" spans="1:29" ht="12.75">
      <c r="A231" s="4" t="s">
        <v>189</v>
      </c>
      <c r="B231" s="4" t="s">
        <v>3</v>
      </c>
      <c r="C231" s="6" t="s">
        <v>204</v>
      </c>
      <c r="D231" s="7" t="s">
        <v>205</v>
      </c>
      <c r="E231" s="4" t="s">
        <v>8</v>
      </c>
      <c r="F231" s="4"/>
      <c r="G231" s="4"/>
      <c r="H231" s="4"/>
      <c r="I231">
        <v>1.7</v>
      </c>
      <c r="J231">
        <v>8.8</v>
      </c>
      <c r="K231">
        <v>6.9</v>
      </c>
      <c r="L231">
        <v>6.8</v>
      </c>
      <c r="M231">
        <v>8.4</v>
      </c>
      <c r="N231">
        <v>7.4</v>
      </c>
      <c r="O231">
        <v>9.9</v>
      </c>
      <c r="P231">
        <v>6.3</v>
      </c>
      <c r="Q231">
        <v>5.5</v>
      </c>
      <c r="R231">
        <v>7.9</v>
      </c>
      <c r="S231">
        <v>4.7</v>
      </c>
      <c r="T231">
        <v>11.5</v>
      </c>
      <c r="U231">
        <v>8.8</v>
      </c>
      <c r="V231">
        <v>8.2</v>
      </c>
      <c r="W231">
        <v>7.8</v>
      </c>
      <c r="X231">
        <v>11.5</v>
      </c>
      <c r="Y231">
        <v>4.7</v>
      </c>
      <c r="Z231">
        <v>8.4</v>
      </c>
      <c r="AA231">
        <v>10.9</v>
      </c>
      <c r="AB231">
        <v>10.8</v>
      </c>
      <c r="AC231">
        <v>7.9</v>
      </c>
    </row>
    <row r="232" spans="1:29" ht="12.75">
      <c r="A232" s="4" t="s">
        <v>189</v>
      </c>
      <c r="B232" s="4" t="s">
        <v>3</v>
      </c>
      <c r="C232" s="6" t="s">
        <v>192</v>
      </c>
      <c r="D232" s="7" t="s">
        <v>193</v>
      </c>
      <c r="E232" s="4" t="s">
        <v>8</v>
      </c>
      <c r="F232" s="4"/>
      <c r="G232" s="4"/>
      <c r="H232" s="4"/>
      <c r="I232">
        <v>1.7</v>
      </c>
      <c r="J232">
        <v>0.5</v>
      </c>
      <c r="K232">
        <v>6.3</v>
      </c>
      <c r="L232">
        <v>8.1</v>
      </c>
      <c r="M232">
        <v>11.7</v>
      </c>
      <c r="N232">
        <v>7.3</v>
      </c>
      <c r="O232">
        <v>6.8</v>
      </c>
      <c r="P232">
        <v>9.8</v>
      </c>
      <c r="Q232">
        <v>9.8</v>
      </c>
      <c r="R232">
        <v>11.6</v>
      </c>
      <c r="S232">
        <v>10.9</v>
      </c>
      <c r="T232">
        <v>8</v>
      </c>
      <c r="U232">
        <v>8.3</v>
      </c>
      <c r="V232">
        <v>7.7</v>
      </c>
      <c r="W232">
        <v>7.2</v>
      </c>
      <c r="X232">
        <v>10.5</v>
      </c>
      <c r="Y232">
        <v>10.5</v>
      </c>
      <c r="Z232">
        <v>3</v>
      </c>
      <c r="AA232">
        <v>6.6</v>
      </c>
      <c r="AB232">
        <v>4.4</v>
      </c>
      <c r="AC232">
        <v>6.6</v>
      </c>
    </row>
    <row r="233" spans="1:29" ht="12.75">
      <c r="A233" s="4" t="s">
        <v>189</v>
      </c>
      <c r="B233" s="4" t="s">
        <v>3</v>
      </c>
      <c r="C233" s="6" t="s">
        <v>194</v>
      </c>
      <c r="D233" s="7" t="s">
        <v>195</v>
      </c>
      <c r="E233" s="4" t="s">
        <v>8</v>
      </c>
      <c r="F233" s="4"/>
      <c r="G233" s="4"/>
      <c r="H233" s="4"/>
      <c r="I233">
        <v>1.7</v>
      </c>
      <c r="J233">
        <v>-3.3</v>
      </c>
      <c r="K233">
        <v>4.4</v>
      </c>
      <c r="L233">
        <v>11.9</v>
      </c>
      <c r="M233">
        <v>11.9</v>
      </c>
      <c r="N233">
        <v>9.1</v>
      </c>
      <c r="O233">
        <v>10.7</v>
      </c>
      <c r="P233">
        <v>6.6</v>
      </c>
      <c r="Q233">
        <v>10.4</v>
      </c>
      <c r="R233">
        <v>9.9</v>
      </c>
      <c r="S233">
        <v>8.6</v>
      </c>
      <c r="T233">
        <v>9.2</v>
      </c>
      <c r="U233">
        <v>8.1</v>
      </c>
      <c r="V233">
        <v>5.8</v>
      </c>
      <c r="W233">
        <v>8.9</v>
      </c>
      <c r="X233">
        <v>9.3</v>
      </c>
      <c r="Y233">
        <v>6.1</v>
      </c>
      <c r="Z233">
        <v>3.1</v>
      </c>
      <c r="AA233">
        <v>11.4</v>
      </c>
      <c r="AB233">
        <v>8.9</v>
      </c>
      <c r="AC233">
        <v>7.8</v>
      </c>
    </row>
    <row r="234" spans="1:29" ht="12.75">
      <c r="A234" s="4" t="s">
        <v>189</v>
      </c>
      <c r="B234" s="4" t="s">
        <v>3</v>
      </c>
      <c r="C234" s="6" t="s">
        <v>196</v>
      </c>
      <c r="D234" s="7" t="s">
        <v>197</v>
      </c>
      <c r="E234" s="4" t="s">
        <v>8</v>
      </c>
      <c r="F234" s="4"/>
      <c r="G234" s="4"/>
      <c r="H234" s="4"/>
      <c r="I234">
        <v>1.7</v>
      </c>
      <c r="J234">
        <v>-4.7</v>
      </c>
      <c r="K234">
        <v>3.8</v>
      </c>
      <c r="L234">
        <v>7.3</v>
      </c>
      <c r="M234">
        <v>7.3</v>
      </c>
      <c r="N234">
        <v>7.4</v>
      </c>
      <c r="O234">
        <v>3.5</v>
      </c>
      <c r="P234">
        <v>10.6</v>
      </c>
      <c r="Q234">
        <v>8.8</v>
      </c>
      <c r="R234">
        <v>7.6</v>
      </c>
      <c r="S234">
        <v>10.8</v>
      </c>
      <c r="T234">
        <v>9.2</v>
      </c>
      <c r="U234">
        <v>6.7</v>
      </c>
      <c r="V234">
        <v>8.6</v>
      </c>
      <c r="W234">
        <v>10.6</v>
      </c>
      <c r="X234">
        <v>10.9</v>
      </c>
      <c r="Y234">
        <v>11.2</v>
      </c>
      <c r="Z234">
        <v>7.6</v>
      </c>
      <c r="AA234">
        <v>10.4</v>
      </c>
      <c r="AB234">
        <v>8.9</v>
      </c>
      <c r="AC234">
        <v>13.3</v>
      </c>
    </row>
    <row r="235" spans="1:29" ht="12.75">
      <c r="A235" s="4" t="s">
        <v>189</v>
      </c>
      <c r="B235" s="4" t="s">
        <v>3</v>
      </c>
      <c r="C235" s="6" t="s">
        <v>198</v>
      </c>
      <c r="D235" s="7" t="s">
        <v>199</v>
      </c>
      <c r="E235" s="4" t="s">
        <v>8</v>
      </c>
      <c r="F235" s="4"/>
      <c r="G235" s="4"/>
      <c r="H235" s="4"/>
      <c r="I235">
        <v>1.7</v>
      </c>
      <c r="J235">
        <v>5.6</v>
      </c>
      <c r="K235">
        <v>10.5</v>
      </c>
      <c r="L235">
        <v>4.7</v>
      </c>
      <c r="M235">
        <v>3.4</v>
      </c>
      <c r="N235">
        <v>2.4</v>
      </c>
      <c r="O235">
        <v>5.2</v>
      </c>
      <c r="P235">
        <v>7.9</v>
      </c>
      <c r="Q235">
        <v>7.9</v>
      </c>
      <c r="R235">
        <v>4.2</v>
      </c>
      <c r="S235">
        <v>9.6</v>
      </c>
      <c r="T235">
        <v>9.9</v>
      </c>
      <c r="U235">
        <v>9.5</v>
      </c>
      <c r="V235">
        <v>10.4</v>
      </c>
      <c r="W235">
        <v>7.1</v>
      </c>
      <c r="X235">
        <v>7.1</v>
      </c>
      <c r="Y235">
        <v>7.6</v>
      </c>
      <c r="Z235">
        <v>16</v>
      </c>
      <c r="AA235">
        <v>10.9</v>
      </c>
      <c r="AB235">
        <v>11.7</v>
      </c>
      <c r="AC235">
        <v>9.5</v>
      </c>
    </row>
    <row r="236" spans="1:29" ht="12.75">
      <c r="A236" s="4" t="s">
        <v>189</v>
      </c>
      <c r="B236" s="4" t="s">
        <v>3</v>
      </c>
      <c r="C236" s="5" t="s">
        <v>482</v>
      </c>
      <c r="D236" s="4" t="s">
        <v>484</v>
      </c>
      <c r="E236" s="4" t="s">
        <v>8</v>
      </c>
      <c r="F236" s="4"/>
      <c r="G236" s="4"/>
      <c r="H236" s="4" t="s">
        <v>480</v>
      </c>
      <c r="I236">
        <v>1.7</v>
      </c>
      <c r="J236">
        <v>9.9</v>
      </c>
      <c r="K236">
        <v>0.4</v>
      </c>
      <c r="L236">
        <v>3.3</v>
      </c>
      <c r="M236">
        <v>2.6</v>
      </c>
      <c r="N236">
        <v>0.8</v>
      </c>
      <c r="O236">
        <v>1.1</v>
      </c>
      <c r="P236">
        <v>3.3</v>
      </c>
      <c r="Q236">
        <v>4</v>
      </c>
      <c r="R236">
        <v>8.2</v>
      </c>
      <c r="S236">
        <v>13.2</v>
      </c>
      <c r="T236">
        <v>10.8</v>
      </c>
      <c r="U236">
        <v>17.2</v>
      </c>
      <c r="V236">
        <v>12.7</v>
      </c>
      <c r="W236">
        <v>14.8</v>
      </c>
      <c r="X236">
        <v>15.5</v>
      </c>
      <c r="Y236">
        <v>10.7</v>
      </c>
      <c r="Z236">
        <v>14.5</v>
      </c>
      <c r="AA236">
        <v>7.8</v>
      </c>
      <c r="AB236">
        <v>6.7</v>
      </c>
      <c r="AC236">
        <v>5.3</v>
      </c>
    </row>
    <row r="237" spans="1:29" ht="12.75">
      <c r="A237" s="4" t="s">
        <v>189</v>
      </c>
      <c r="B237" s="4" t="s">
        <v>3</v>
      </c>
      <c r="C237" s="5" t="s">
        <v>441</v>
      </c>
      <c r="D237" s="4" t="s">
        <v>440</v>
      </c>
      <c r="E237" s="4" t="s">
        <v>8</v>
      </c>
      <c r="F237" s="4"/>
      <c r="G237" s="4"/>
      <c r="H237" s="4" t="s">
        <v>401</v>
      </c>
      <c r="I237">
        <v>1.7</v>
      </c>
      <c r="Q237">
        <v>-2.3</v>
      </c>
      <c r="R237">
        <v>4.9</v>
      </c>
      <c r="S237">
        <v>4.6</v>
      </c>
      <c r="T237">
        <v>9.6</v>
      </c>
      <c r="U237">
        <v>10.4</v>
      </c>
      <c r="V237">
        <v>8</v>
      </c>
      <c r="W237">
        <v>6.7</v>
      </c>
      <c r="X237">
        <v>8.9</v>
      </c>
      <c r="Y237">
        <v>6.9</v>
      </c>
      <c r="Z237">
        <v>10.5</v>
      </c>
      <c r="AA237">
        <v>9.6</v>
      </c>
      <c r="AB237">
        <v>10.6</v>
      </c>
      <c r="AC237">
        <v>8.2</v>
      </c>
    </row>
    <row r="238" spans="1:29" ht="12.75">
      <c r="A238" s="4" t="s">
        <v>189</v>
      </c>
      <c r="B238" s="4" t="s">
        <v>3</v>
      </c>
      <c r="C238" s="6" t="s">
        <v>200</v>
      </c>
      <c r="D238" s="7" t="s">
        <v>201</v>
      </c>
      <c r="E238" s="4" t="s">
        <v>8</v>
      </c>
      <c r="F238" s="4"/>
      <c r="G238" s="4"/>
      <c r="H238" s="4"/>
      <c r="I238">
        <v>1.7</v>
      </c>
      <c r="J238">
        <v>-0.1</v>
      </c>
      <c r="K238">
        <v>0.8</v>
      </c>
      <c r="L238">
        <v>2.2</v>
      </c>
      <c r="M238">
        <v>5.5</v>
      </c>
      <c r="N238">
        <v>4.4</v>
      </c>
      <c r="O238">
        <v>13</v>
      </c>
      <c r="P238">
        <v>11.8</v>
      </c>
      <c r="Q238">
        <v>12.4</v>
      </c>
      <c r="R238">
        <v>11.1</v>
      </c>
      <c r="S238">
        <v>10.1</v>
      </c>
      <c r="T238">
        <v>5.4</v>
      </c>
      <c r="U238">
        <v>10.1</v>
      </c>
      <c r="V238">
        <v>9.5</v>
      </c>
      <c r="W238">
        <v>11.5</v>
      </c>
      <c r="X238">
        <v>7.9</v>
      </c>
      <c r="Y238">
        <v>9</v>
      </c>
      <c r="Z238">
        <v>7.7</v>
      </c>
      <c r="AA238">
        <v>8</v>
      </c>
      <c r="AB238">
        <v>8.4</v>
      </c>
      <c r="AC238">
        <v>7.7</v>
      </c>
    </row>
    <row r="239" spans="1:29" ht="12.75">
      <c r="A239" s="4" t="s">
        <v>189</v>
      </c>
      <c r="B239" s="4" t="s">
        <v>3</v>
      </c>
      <c r="C239" s="6" t="s">
        <v>214</v>
      </c>
      <c r="D239" s="7" t="s">
        <v>215</v>
      </c>
      <c r="E239" s="4" t="s">
        <v>8</v>
      </c>
      <c r="F239" s="4"/>
      <c r="G239" s="4"/>
      <c r="H239" s="4"/>
      <c r="I239">
        <v>1.7</v>
      </c>
      <c r="J239">
        <v>-8.7</v>
      </c>
      <c r="K239">
        <v>0.6</v>
      </c>
      <c r="L239">
        <v>2.4</v>
      </c>
      <c r="M239">
        <v>7.6</v>
      </c>
      <c r="N239">
        <v>5.9</v>
      </c>
      <c r="O239">
        <v>12.1</v>
      </c>
      <c r="P239">
        <v>9.9</v>
      </c>
      <c r="Q239">
        <v>9.1</v>
      </c>
      <c r="R239">
        <v>10.6</v>
      </c>
      <c r="S239">
        <v>11.6</v>
      </c>
      <c r="T239">
        <v>8.3</v>
      </c>
      <c r="U239">
        <v>9.1</v>
      </c>
      <c r="V239">
        <v>13.6</v>
      </c>
      <c r="W239">
        <v>8.4</v>
      </c>
      <c r="X239">
        <v>10.3</v>
      </c>
      <c r="Y239">
        <v>11.1</v>
      </c>
      <c r="Z239">
        <v>12.8</v>
      </c>
      <c r="AA239">
        <v>7.6</v>
      </c>
      <c r="AB239">
        <v>9.4</v>
      </c>
      <c r="AC239">
        <v>2.5</v>
      </c>
    </row>
    <row r="240" spans="1:29" ht="12.75">
      <c r="A240" s="4" t="s">
        <v>189</v>
      </c>
      <c r="B240" s="4" t="s">
        <v>3</v>
      </c>
      <c r="C240" s="6" t="s">
        <v>214</v>
      </c>
      <c r="D240" s="7" t="s">
        <v>215</v>
      </c>
      <c r="E240" s="4" t="s">
        <v>49</v>
      </c>
      <c r="F240" s="4"/>
      <c r="G240" s="4"/>
      <c r="H240" s="4"/>
      <c r="I240">
        <v>1.7</v>
      </c>
      <c r="J240">
        <v>-1.8</v>
      </c>
      <c r="K240">
        <v>3.5</v>
      </c>
      <c r="L240">
        <v>10.8</v>
      </c>
      <c r="M240">
        <v>11.7</v>
      </c>
      <c r="N240">
        <v>4.2</v>
      </c>
      <c r="O240">
        <v>10</v>
      </c>
      <c r="P240">
        <v>8.8</v>
      </c>
      <c r="Q240">
        <v>8.7</v>
      </c>
      <c r="R240">
        <v>6.6</v>
      </c>
      <c r="S240">
        <v>7.5</v>
      </c>
      <c r="T240">
        <v>9.3</v>
      </c>
      <c r="U240">
        <v>11.5</v>
      </c>
      <c r="V240">
        <v>9.7</v>
      </c>
      <c r="W240">
        <v>9.3</v>
      </c>
      <c r="X240">
        <v>8.1</v>
      </c>
      <c r="Y240">
        <v>10</v>
      </c>
      <c r="Z240">
        <v>10</v>
      </c>
      <c r="AA240">
        <v>9.9</v>
      </c>
      <c r="AB240">
        <v>8</v>
      </c>
      <c r="AC240">
        <v>4.1</v>
      </c>
    </row>
    <row r="241" spans="1:29" ht="12.75">
      <c r="A241" s="4" t="s">
        <v>189</v>
      </c>
      <c r="B241" s="4" t="s">
        <v>3</v>
      </c>
      <c r="C241" s="5" t="s">
        <v>439</v>
      </c>
      <c r="D241" s="4" t="s">
        <v>438</v>
      </c>
      <c r="E241" s="4" t="s">
        <v>8</v>
      </c>
      <c r="F241" s="4"/>
      <c r="G241" s="4"/>
      <c r="H241" s="4" t="s">
        <v>401</v>
      </c>
      <c r="I241">
        <v>1.7</v>
      </c>
      <c r="Q241">
        <v>-2.3</v>
      </c>
      <c r="R241">
        <v>5.1</v>
      </c>
      <c r="S241">
        <v>6.7</v>
      </c>
      <c r="T241">
        <v>6.4</v>
      </c>
      <c r="U241">
        <v>11.4</v>
      </c>
      <c r="V241">
        <v>9.4</v>
      </c>
      <c r="W241">
        <v>10.8</v>
      </c>
      <c r="X241">
        <v>7.7</v>
      </c>
      <c r="Y241">
        <v>6.9</v>
      </c>
      <c r="Z241">
        <v>6.6</v>
      </c>
      <c r="AA241">
        <v>8.6</v>
      </c>
      <c r="AB241">
        <v>8.4</v>
      </c>
      <c r="AC241">
        <v>10.2</v>
      </c>
    </row>
    <row r="242" spans="1:29" ht="12.75">
      <c r="A242" s="4" t="s">
        <v>189</v>
      </c>
      <c r="B242" s="4" t="s">
        <v>3</v>
      </c>
      <c r="C242" s="5" t="s">
        <v>437</v>
      </c>
      <c r="D242" s="4" t="s">
        <v>436</v>
      </c>
      <c r="E242" s="4" t="s">
        <v>8</v>
      </c>
      <c r="F242" s="4"/>
      <c r="G242" s="4"/>
      <c r="H242" s="4" t="s">
        <v>401</v>
      </c>
      <c r="I242">
        <v>1.7</v>
      </c>
      <c r="J242">
        <v>8.9</v>
      </c>
      <c r="K242">
        <v>5.9</v>
      </c>
      <c r="L242">
        <v>6.8</v>
      </c>
      <c r="M242">
        <v>7.2</v>
      </c>
      <c r="N242">
        <v>10.8</v>
      </c>
      <c r="O242">
        <v>3.8</v>
      </c>
      <c r="P242">
        <v>7.7</v>
      </c>
      <c r="Q242">
        <v>5.7</v>
      </c>
      <c r="R242">
        <v>5.8</v>
      </c>
      <c r="S242">
        <v>10.4</v>
      </c>
      <c r="T242">
        <v>6.7</v>
      </c>
      <c r="U242">
        <v>11.6</v>
      </c>
      <c r="V242">
        <v>7.6</v>
      </c>
      <c r="W242">
        <v>6.3</v>
      </c>
      <c r="X242">
        <v>10.5</v>
      </c>
      <c r="Y242">
        <v>8.8</v>
      </c>
      <c r="Z242">
        <v>8.1</v>
      </c>
      <c r="AA242">
        <v>13.1</v>
      </c>
      <c r="AB242">
        <v>9.2</v>
      </c>
      <c r="AC242">
        <v>8.9</v>
      </c>
    </row>
    <row r="243" spans="1:29" ht="12.75">
      <c r="A243" s="4" t="s">
        <v>189</v>
      </c>
      <c r="B243" s="4" t="s">
        <v>3</v>
      </c>
      <c r="C243" s="5" t="s">
        <v>443</v>
      </c>
      <c r="D243" s="4" t="s">
        <v>442</v>
      </c>
      <c r="E243" s="4" t="s">
        <v>8</v>
      </c>
      <c r="F243" s="4"/>
      <c r="G243" s="4"/>
      <c r="H243" s="4" t="s">
        <v>401</v>
      </c>
      <c r="I243">
        <v>1.7</v>
      </c>
      <c r="J243">
        <v>13</v>
      </c>
      <c r="K243">
        <v>8.8</v>
      </c>
      <c r="L243">
        <v>5.6</v>
      </c>
      <c r="M243">
        <v>9.1</v>
      </c>
      <c r="N243">
        <v>5.7</v>
      </c>
      <c r="O243">
        <v>7.7</v>
      </c>
      <c r="P243">
        <v>7.6</v>
      </c>
      <c r="Q243">
        <v>9.6</v>
      </c>
      <c r="R243">
        <v>12.6</v>
      </c>
      <c r="S243">
        <v>11.5</v>
      </c>
      <c r="T243">
        <v>8.7</v>
      </c>
      <c r="U243">
        <v>8.9</v>
      </c>
      <c r="V243">
        <v>6</v>
      </c>
      <c r="W243">
        <v>12.7</v>
      </c>
      <c r="X243">
        <v>8.6</v>
      </c>
      <c r="Y243">
        <v>9.7</v>
      </c>
      <c r="Z243">
        <v>6.8</v>
      </c>
      <c r="AA243">
        <v>3.7</v>
      </c>
      <c r="AB243">
        <v>2.2</v>
      </c>
      <c r="AC243">
        <v>-0.5</v>
      </c>
    </row>
    <row r="244" spans="1:29" ht="12.75">
      <c r="A244" s="4" t="s">
        <v>189</v>
      </c>
      <c r="B244" s="4" t="s">
        <v>3</v>
      </c>
      <c r="C244" s="5" t="s">
        <v>496</v>
      </c>
      <c r="D244" s="4" t="s">
        <v>396</v>
      </c>
      <c r="E244" s="4" t="s">
        <v>8</v>
      </c>
      <c r="F244" s="4"/>
      <c r="G244" s="4"/>
      <c r="H244" s="4"/>
      <c r="I244">
        <v>1.7</v>
      </c>
      <c r="J244">
        <v>-1.2</v>
      </c>
      <c r="K244">
        <v>10</v>
      </c>
      <c r="L244">
        <v>3.9</v>
      </c>
      <c r="M244">
        <v>9.7</v>
      </c>
      <c r="N244">
        <v>11.8</v>
      </c>
      <c r="O244">
        <v>11.1</v>
      </c>
      <c r="P244">
        <v>10.5</v>
      </c>
      <c r="Q244">
        <v>13.4</v>
      </c>
      <c r="R244">
        <v>12.1</v>
      </c>
      <c r="S244">
        <v>9.2</v>
      </c>
      <c r="T244">
        <v>6.9</v>
      </c>
      <c r="U244">
        <v>10.8</v>
      </c>
      <c r="V244">
        <v>7.8</v>
      </c>
      <c r="W244">
        <v>7.7</v>
      </c>
      <c r="X244">
        <v>7.5</v>
      </c>
      <c r="Y244">
        <v>6.6</v>
      </c>
      <c r="Z244">
        <v>5.1</v>
      </c>
      <c r="AA244">
        <v>8.8</v>
      </c>
      <c r="AB244">
        <v>4.2</v>
      </c>
      <c r="AC244">
        <v>2.2</v>
      </c>
    </row>
    <row r="245" spans="1:29" ht="12.75">
      <c r="A245" s="4" t="s">
        <v>189</v>
      </c>
      <c r="B245" s="4" t="s">
        <v>3</v>
      </c>
      <c r="C245" s="5" t="s">
        <v>495</v>
      </c>
      <c r="D245" s="4" t="s">
        <v>395</v>
      </c>
      <c r="E245" s="4" t="s">
        <v>8</v>
      </c>
      <c r="F245" s="4"/>
      <c r="G245" s="4"/>
      <c r="H245" s="4"/>
      <c r="I245">
        <v>1.7</v>
      </c>
      <c r="J245">
        <v>3</v>
      </c>
      <c r="K245">
        <v>4.7</v>
      </c>
      <c r="L245">
        <v>5.8</v>
      </c>
      <c r="M245">
        <v>12.6</v>
      </c>
      <c r="N245">
        <v>8</v>
      </c>
      <c r="O245">
        <v>11.6</v>
      </c>
      <c r="P245">
        <v>8.9</v>
      </c>
      <c r="Q245">
        <v>9.7</v>
      </c>
      <c r="R245">
        <v>10.5</v>
      </c>
      <c r="S245">
        <v>7</v>
      </c>
      <c r="T245">
        <v>11.5</v>
      </c>
      <c r="U245">
        <v>4.9</v>
      </c>
      <c r="V245">
        <v>7.2</v>
      </c>
      <c r="W245">
        <v>12.1</v>
      </c>
      <c r="X245">
        <v>7.4</v>
      </c>
      <c r="Y245">
        <v>9.2</v>
      </c>
      <c r="Z245">
        <v>9.2</v>
      </c>
      <c r="AA245">
        <v>5.3</v>
      </c>
      <c r="AB245">
        <v>3</v>
      </c>
      <c r="AC245">
        <v>6</v>
      </c>
    </row>
    <row r="246" spans="1:29" ht="12.75">
      <c r="A246" s="4" t="s">
        <v>189</v>
      </c>
      <c r="B246" s="4" t="s">
        <v>3</v>
      </c>
      <c r="C246" s="5" t="s">
        <v>494</v>
      </c>
      <c r="D246" s="4" t="s">
        <v>394</v>
      </c>
      <c r="E246" s="4" t="s">
        <v>8</v>
      </c>
      <c r="F246" s="4"/>
      <c r="G246" s="4"/>
      <c r="H246" s="4"/>
      <c r="I246">
        <v>1.7</v>
      </c>
      <c r="J246">
        <v>-1.8</v>
      </c>
      <c r="K246">
        <v>-4.3</v>
      </c>
      <c r="L246">
        <v>0.5</v>
      </c>
      <c r="M246">
        <v>7.5</v>
      </c>
      <c r="N246">
        <v>12.1</v>
      </c>
      <c r="O246">
        <v>6.5</v>
      </c>
      <c r="P246">
        <v>11.6</v>
      </c>
      <c r="Q246">
        <v>8.1</v>
      </c>
      <c r="R246">
        <v>11.1</v>
      </c>
      <c r="S246">
        <v>8.2</v>
      </c>
      <c r="T246">
        <v>9.8</v>
      </c>
      <c r="U246">
        <v>10.6</v>
      </c>
      <c r="V246">
        <v>10.3</v>
      </c>
      <c r="W246">
        <v>9.3</v>
      </c>
      <c r="X246">
        <v>10.2</v>
      </c>
      <c r="Y246">
        <v>11</v>
      </c>
      <c r="Z246">
        <v>9.9</v>
      </c>
      <c r="AA246">
        <v>8.8</v>
      </c>
      <c r="AB246">
        <v>10.9</v>
      </c>
      <c r="AC246">
        <v>7.7</v>
      </c>
    </row>
    <row r="247" spans="1:29" ht="12.75">
      <c r="A247" s="4" t="s">
        <v>189</v>
      </c>
      <c r="B247" s="4" t="s">
        <v>3</v>
      </c>
      <c r="C247" s="5" t="s">
        <v>497</v>
      </c>
      <c r="D247" s="4" t="s">
        <v>397</v>
      </c>
      <c r="E247" s="4" t="s">
        <v>8</v>
      </c>
      <c r="F247" s="4"/>
      <c r="G247" s="4"/>
      <c r="H247" s="4"/>
      <c r="I247">
        <v>1.7</v>
      </c>
      <c r="J247">
        <v>1.2</v>
      </c>
      <c r="K247">
        <v>4</v>
      </c>
      <c r="L247">
        <v>11</v>
      </c>
      <c r="M247">
        <v>11.9</v>
      </c>
      <c r="N247">
        <v>15.7</v>
      </c>
      <c r="O247">
        <v>12.5</v>
      </c>
      <c r="P247">
        <v>5.7</v>
      </c>
      <c r="Q247">
        <v>10.1</v>
      </c>
      <c r="R247">
        <v>12.8</v>
      </c>
      <c r="S247">
        <v>10.5</v>
      </c>
      <c r="T247">
        <v>10.9</v>
      </c>
      <c r="U247">
        <v>9.9</v>
      </c>
      <c r="V247">
        <v>6.7</v>
      </c>
      <c r="W247">
        <v>7.9</v>
      </c>
      <c r="X247">
        <v>1</v>
      </c>
      <c r="Y247">
        <v>3</v>
      </c>
      <c r="Z247">
        <v>5.6</v>
      </c>
      <c r="AA247">
        <v>7.2</v>
      </c>
      <c r="AB247">
        <v>5.7</v>
      </c>
      <c r="AC247">
        <v>6.7</v>
      </c>
    </row>
    <row r="248" spans="1:29" ht="12.75">
      <c r="A248" s="4" t="s">
        <v>220</v>
      </c>
      <c r="B248" s="4" t="s">
        <v>2</v>
      </c>
      <c r="C248" s="5" t="s">
        <v>221</v>
      </c>
      <c r="D248" s="4"/>
      <c r="E248" s="4" t="s">
        <v>8</v>
      </c>
      <c r="F248" s="4"/>
      <c r="G248" s="4"/>
      <c r="H248" s="4" t="s">
        <v>222</v>
      </c>
      <c r="I248">
        <v>1.7</v>
      </c>
      <c r="K248">
        <v>0.6</v>
      </c>
      <c r="L248">
        <v>-2.2</v>
      </c>
      <c r="M248">
        <v>-3.3</v>
      </c>
      <c r="N248">
        <v>18</v>
      </c>
      <c r="O248">
        <v>9.3</v>
      </c>
      <c r="P248">
        <v>9.3</v>
      </c>
      <c r="Q248">
        <v>10.2</v>
      </c>
      <c r="R248">
        <v>11.1</v>
      </c>
      <c r="S248">
        <v>9.5</v>
      </c>
      <c r="T248">
        <v>9.4</v>
      </c>
      <c r="U248">
        <v>11.8</v>
      </c>
      <c r="V248">
        <v>9.3</v>
      </c>
      <c r="W248">
        <v>6.9</v>
      </c>
      <c r="X248">
        <v>8.7</v>
      </c>
      <c r="Y248">
        <v>4.5</v>
      </c>
      <c r="Z248">
        <v>11.4</v>
      </c>
      <c r="AA248">
        <v>4</v>
      </c>
      <c r="AB248">
        <v>2</v>
      </c>
      <c r="AC248">
        <v>14.1</v>
      </c>
    </row>
    <row r="249" spans="1:29" ht="12.75">
      <c r="A249" s="4" t="s">
        <v>220</v>
      </c>
      <c r="B249" s="4" t="s">
        <v>2</v>
      </c>
      <c r="C249" s="5" t="s">
        <v>223</v>
      </c>
      <c r="D249" s="4"/>
      <c r="E249" s="4" t="s">
        <v>8</v>
      </c>
      <c r="F249" s="4"/>
      <c r="G249" s="4"/>
      <c r="H249" s="4" t="s">
        <v>224</v>
      </c>
      <c r="I249">
        <v>1.7</v>
      </c>
      <c r="L249">
        <v>2.6</v>
      </c>
      <c r="M249">
        <v>1.2</v>
      </c>
      <c r="N249">
        <v>4.2</v>
      </c>
      <c r="O249">
        <v>10</v>
      </c>
      <c r="P249">
        <v>10.9</v>
      </c>
      <c r="Q249">
        <v>13</v>
      </c>
      <c r="R249">
        <v>11.4</v>
      </c>
      <c r="S249">
        <v>8.1</v>
      </c>
      <c r="T249">
        <v>10.3</v>
      </c>
      <c r="U249">
        <v>8.7</v>
      </c>
      <c r="V249">
        <v>12.3</v>
      </c>
      <c r="W249">
        <v>5.9</v>
      </c>
      <c r="X249">
        <v>9.9</v>
      </c>
      <c r="Y249">
        <v>8.5</v>
      </c>
      <c r="Z249">
        <v>7</v>
      </c>
      <c r="AA249">
        <v>5.4</v>
      </c>
      <c r="AB249">
        <v>7</v>
      </c>
      <c r="AC249">
        <v>15.6</v>
      </c>
    </row>
    <row r="250" spans="1:29" ht="12.75">
      <c r="A250" s="4" t="s">
        <v>220</v>
      </c>
      <c r="B250" s="4" t="s">
        <v>2</v>
      </c>
      <c r="C250" s="5" t="s">
        <v>223</v>
      </c>
      <c r="D250" s="4"/>
      <c r="E250" s="4" t="s">
        <v>49</v>
      </c>
      <c r="F250" s="4"/>
      <c r="G250" s="4"/>
      <c r="H250" s="4" t="s">
        <v>224</v>
      </c>
      <c r="I250">
        <v>1.7</v>
      </c>
      <c r="J250">
        <v>3.9</v>
      </c>
      <c r="K250">
        <v>1.5</v>
      </c>
      <c r="L250">
        <v>6</v>
      </c>
      <c r="M250">
        <v>6.1</v>
      </c>
      <c r="N250">
        <v>6.1</v>
      </c>
      <c r="O250">
        <v>8.6</v>
      </c>
      <c r="P250">
        <v>9.5</v>
      </c>
      <c r="Q250">
        <v>10.3</v>
      </c>
      <c r="R250">
        <v>13.8</v>
      </c>
      <c r="S250">
        <v>7.9</v>
      </c>
      <c r="T250">
        <v>11.1</v>
      </c>
      <c r="U250">
        <v>5.7</v>
      </c>
      <c r="V250">
        <v>13.3</v>
      </c>
      <c r="W250">
        <v>9.4</v>
      </c>
      <c r="X250">
        <v>5.7</v>
      </c>
      <c r="Y250">
        <v>10.2</v>
      </c>
      <c r="Z250">
        <v>5.6</v>
      </c>
      <c r="AA250">
        <v>9.2</v>
      </c>
      <c r="AB250">
        <v>12.7</v>
      </c>
      <c r="AC250">
        <v>8.2</v>
      </c>
    </row>
    <row r="251" spans="1:29" ht="12.75">
      <c r="A251" s="4" t="s">
        <v>220</v>
      </c>
      <c r="B251" s="4" t="s">
        <v>2</v>
      </c>
      <c r="C251" s="5" t="s">
        <v>225</v>
      </c>
      <c r="D251" s="4"/>
      <c r="E251" s="4" t="s">
        <v>8</v>
      </c>
      <c r="F251" s="4"/>
      <c r="G251" s="4"/>
      <c r="H251" s="4" t="s">
        <v>226</v>
      </c>
      <c r="I251">
        <v>1.7</v>
      </c>
      <c r="M251">
        <v>-1.1</v>
      </c>
      <c r="N251">
        <v>4.4</v>
      </c>
      <c r="O251">
        <v>-0.8</v>
      </c>
      <c r="P251">
        <v>2</v>
      </c>
      <c r="Q251">
        <v>-2.8</v>
      </c>
      <c r="R251">
        <v>11.1</v>
      </c>
      <c r="S251">
        <v>7.8</v>
      </c>
      <c r="T251">
        <v>8.7</v>
      </c>
      <c r="U251">
        <v>12.2</v>
      </c>
      <c r="V251">
        <v>13.2</v>
      </c>
      <c r="W251">
        <v>16.8</v>
      </c>
      <c r="X251">
        <v>9.1</v>
      </c>
      <c r="Y251">
        <v>12.4</v>
      </c>
      <c r="Z251">
        <v>12.7</v>
      </c>
      <c r="AA251">
        <v>10</v>
      </c>
      <c r="AB251">
        <v>8.9</v>
      </c>
      <c r="AC251">
        <v>10.7</v>
      </c>
    </row>
    <row r="252" spans="1:29" ht="12.75">
      <c r="A252" s="4" t="s">
        <v>220</v>
      </c>
      <c r="B252" s="4" t="s">
        <v>2</v>
      </c>
      <c r="C252" s="5" t="s">
        <v>225</v>
      </c>
      <c r="D252" s="4"/>
      <c r="E252" s="4" t="s">
        <v>49</v>
      </c>
      <c r="F252" s="4"/>
      <c r="G252" s="4"/>
      <c r="H252" s="4" t="s">
        <v>226</v>
      </c>
      <c r="I252">
        <v>1.7</v>
      </c>
      <c r="J252">
        <v>10.5</v>
      </c>
      <c r="K252">
        <v>7.7</v>
      </c>
      <c r="L252">
        <v>11.7</v>
      </c>
      <c r="M252">
        <v>8.9</v>
      </c>
      <c r="N252">
        <v>8.6</v>
      </c>
      <c r="O252">
        <v>4</v>
      </c>
      <c r="P252">
        <v>7.1</v>
      </c>
      <c r="Q252">
        <v>2.5</v>
      </c>
      <c r="R252">
        <v>4.3</v>
      </c>
      <c r="S252">
        <v>6.6</v>
      </c>
      <c r="T252">
        <v>9.1</v>
      </c>
      <c r="U252">
        <v>14</v>
      </c>
      <c r="V252">
        <v>1</v>
      </c>
      <c r="W252">
        <v>9.9</v>
      </c>
      <c r="X252">
        <v>7.9</v>
      </c>
      <c r="Y252">
        <v>6</v>
      </c>
      <c r="Z252">
        <v>9.7</v>
      </c>
      <c r="AA252">
        <v>10.1</v>
      </c>
      <c r="AB252">
        <v>6.7</v>
      </c>
      <c r="AC252">
        <v>13.2</v>
      </c>
    </row>
    <row r="253" spans="1:29" ht="12.75">
      <c r="A253" s="4" t="s">
        <v>220</v>
      </c>
      <c r="B253" s="4" t="s">
        <v>2</v>
      </c>
      <c r="C253" s="5" t="s">
        <v>227</v>
      </c>
      <c r="D253" s="4"/>
      <c r="E253" s="4" t="s">
        <v>8</v>
      </c>
      <c r="F253" s="4"/>
      <c r="G253" s="4"/>
      <c r="H253" s="4" t="s">
        <v>228</v>
      </c>
      <c r="I253">
        <v>1.7</v>
      </c>
      <c r="K253">
        <v>-0.2</v>
      </c>
      <c r="L253">
        <v>6.7</v>
      </c>
      <c r="M253">
        <v>8.6</v>
      </c>
      <c r="N253">
        <v>7.2</v>
      </c>
      <c r="O253">
        <v>14.6</v>
      </c>
      <c r="P253">
        <v>10</v>
      </c>
      <c r="Q253">
        <v>12.1</v>
      </c>
      <c r="R253">
        <v>8.9</v>
      </c>
      <c r="S253">
        <v>9.1</v>
      </c>
      <c r="T253">
        <v>9.5</v>
      </c>
      <c r="U253">
        <v>5.5</v>
      </c>
      <c r="V253">
        <v>7.7</v>
      </c>
      <c r="W253">
        <v>5.6</v>
      </c>
      <c r="X253">
        <v>9.1</v>
      </c>
      <c r="Y253">
        <v>5.9</v>
      </c>
      <c r="Z253">
        <v>2.2</v>
      </c>
      <c r="AA253">
        <v>6.1</v>
      </c>
      <c r="AB253">
        <v>7.1</v>
      </c>
      <c r="AC253">
        <v>4.7</v>
      </c>
    </row>
    <row r="254" spans="1:29" ht="12.75">
      <c r="A254" s="4" t="s">
        <v>220</v>
      </c>
      <c r="B254" s="4" t="s">
        <v>2</v>
      </c>
      <c r="C254" s="5" t="s">
        <v>227</v>
      </c>
      <c r="D254" s="4"/>
      <c r="E254" s="4" t="s">
        <v>49</v>
      </c>
      <c r="F254" s="4"/>
      <c r="G254" s="4"/>
      <c r="H254" s="4" t="s">
        <v>229</v>
      </c>
      <c r="I254">
        <v>1.7</v>
      </c>
      <c r="J254">
        <v>7.5</v>
      </c>
      <c r="K254">
        <v>8.8</v>
      </c>
      <c r="L254">
        <v>12</v>
      </c>
      <c r="M254">
        <v>9.6</v>
      </c>
      <c r="N254">
        <v>10.6</v>
      </c>
      <c r="O254">
        <v>8.9</v>
      </c>
      <c r="P254">
        <v>8.8</v>
      </c>
      <c r="Q254">
        <v>10.2</v>
      </c>
      <c r="R254">
        <v>11.5</v>
      </c>
      <c r="S254">
        <v>6.7</v>
      </c>
      <c r="T254">
        <v>5.9</v>
      </c>
      <c r="U254">
        <v>6</v>
      </c>
      <c r="V254">
        <v>5.1</v>
      </c>
      <c r="W254">
        <v>8.5</v>
      </c>
      <c r="X254">
        <v>3.9</v>
      </c>
      <c r="Y254">
        <v>7.8</v>
      </c>
      <c r="Z254">
        <v>9</v>
      </c>
      <c r="AA254">
        <v>6.5</v>
      </c>
      <c r="AB254">
        <v>6</v>
      </c>
      <c r="AC254">
        <v>6.8</v>
      </c>
    </row>
    <row r="255" spans="1:29" ht="12.75">
      <c r="A255" s="4" t="s">
        <v>220</v>
      </c>
      <c r="B255" s="4" t="s">
        <v>2</v>
      </c>
      <c r="C255" s="5" t="s">
        <v>230</v>
      </c>
      <c r="D255" s="4"/>
      <c r="E255" s="4" t="s">
        <v>8</v>
      </c>
      <c r="F255" s="4"/>
      <c r="G255" s="4"/>
      <c r="H255" s="4" t="s">
        <v>231</v>
      </c>
      <c r="I255">
        <v>1.7</v>
      </c>
      <c r="K255">
        <v>1.6</v>
      </c>
      <c r="L255">
        <v>3.4</v>
      </c>
      <c r="M255">
        <v>7.1</v>
      </c>
      <c r="N255">
        <v>8.5</v>
      </c>
      <c r="O255">
        <v>11</v>
      </c>
      <c r="P255">
        <v>9.7</v>
      </c>
      <c r="Q255">
        <v>9.6</v>
      </c>
      <c r="R255">
        <v>11.7</v>
      </c>
      <c r="S255">
        <v>10.4</v>
      </c>
      <c r="T255">
        <v>7.3</v>
      </c>
      <c r="U255">
        <v>10.6</v>
      </c>
      <c r="V255">
        <v>8.8</v>
      </c>
      <c r="W255">
        <v>6.5</v>
      </c>
      <c r="X255">
        <v>4.8</v>
      </c>
      <c r="Y255">
        <v>7.1</v>
      </c>
      <c r="Z255">
        <v>4.1</v>
      </c>
      <c r="AA255">
        <v>6.7</v>
      </c>
      <c r="AB255">
        <v>7.2</v>
      </c>
      <c r="AC255">
        <v>7.3</v>
      </c>
    </row>
    <row r="256" spans="1:29" ht="12.75">
      <c r="A256" s="4" t="s">
        <v>220</v>
      </c>
      <c r="B256" s="4" t="s">
        <v>2</v>
      </c>
      <c r="C256" s="5" t="s">
        <v>230</v>
      </c>
      <c r="D256" s="4"/>
      <c r="E256" s="4" t="s">
        <v>49</v>
      </c>
      <c r="F256" s="4"/>
      <c r="G256" s="4"/>
      <c r="H256" s="4" t="s">
        <v>231</v>
      </c>
      <c r="I256">
        <v>1.7</v>
      </c>
      <c r="J256">
        <v>4.6</v>
      </c>
      <c r="K256">
        <v>5.6</v>
      </c>
      <c r="L256">
        <v>10.2</v>
      </c>
      <c r="M256">
        <v>7.7</v>
      </c>
      <c r="N256">
        <v>9.7</v>
      </c>
      <c r="O256">
        <v>13</v>
      </c>
      <c r="P256">
        <v>7.4</v>
      </c>
      <c r="Q256">
        <v>12.2</v>
      </c>
      <c r="R256">
        <v>4.9</v>
      </c>
      <c r="S256">
        <v>2.4</v>
      </c>
      <c r="T256">
        <v>12</v>
      </c>
      <c r="U256">
        <v>5.6</v>
      </c>
      <c r="V256">
        <v>8.1</v>
      </c>
      <c r="W256">
        <v>7.9</v>
      </c>
      <c r="X256">
        <v>8.5</v>
      </c>
      <c r="Y256">
        <v>10.6</v>
      </c>
      <c r="Z256">
        <v>8</v>
      </c>
      <c r="AA256">
        <v>6.2</v>
      </c>
      <c r="AB256">
        <v>9.4</v>
      </c>
      <c r="AC256">
        <v>6.8</v>
      </c>
    </row>
    <row r="257" spans="1:29" ht="12.75">
      <c r="A257" s="4" t="s">
        <v>220</v>
      </c>
      <c r="B257" s="4" t="s">
        <v>2</v>
      </c>
      <c r="C257" s="5" t="s">
        <v>232</v>
      </c>
      <c r="D257" s="4"/>
      <c r="E257" s="4" t="s">
        <v>8</v>
      </c>
      <c r="F257" s="4"/>
      <c r="G257" s="4"/>
      <c r="H257" s="4" t="s">
        <v>233</v>
      </c>
      <c r="I257">
        <v>1.7</v>
      </c>
      <c r="K257">
        <v>0.5</v>
      </c>
      <c r="L257">
        <v>7.2</v>
      </c>
      <c r="M257">
        <v>8.4</v>
      </c>
      <c r="N257">
        <v>10.9</v>
      </c>
      <c r="O257">
        <v>6.9</v>
      </c>
      <c r="P257">
        <v>13.6</v>
      </c>
      <c r="Q257">
        <v>6.7</v>
      </c>
      <c r="R257">
        <v>11.4</v>
      </c>
      <c r="S257">
        <v>8.3</v>
      </c>
      <c r="T257">
        <v>9.3</v>
      </c>
      <c r="U257">
        <v>11.3</v>
      </c>
      <c r="V257">
        <v>5.9</v>
      </c>
      <c r="W257">
        <v>6.7</v>
      </c>
      <c r="X257">
        <v>8.7</v>
      </c>
      <c r="Y257">
        <v>4.1</v>
      </c>
      <c r="Z257">
        <v>5.1</v>
      </c>
      <c r="AA257">
        <v>7</v>
      </c>
      <c r="AB257">
        <v>7.5</v>
      </c>
      <c r="AC257">
        <v>5.9</v>
      </c>
    </row>
    <row r="258" spans="1:29" ht="12.75">
      <c r="A258" s="4" t="s">
        <v>220</v>
      </c>
      <c r="B258" s="4" t="s">
        <v>2</v>
      </c>
      <c r="C258" s="5" t="s">
        <v>232</v>
      </c>
      <c r="D258" s="4"/>
      <c r="E258" s="4" t="s">
        <v>49</v>
      </c>
      <c r="F258" s="4"/>
      <c r="G258" s="4"/>
      <c r="H258" s="4" t="s">
        <v>233</v>
      </c>
      <c r="I258">
        <v>1.7</v>
      </c>
      <c r="J258">
        <v>4.5</v>
      </c>
      <c r="K258">
        <v>8.5</v>
      </c>
      <c r="L258">
        <v>9.1</v>
      </c>
      <c r="M258">
        <v>8.7</v>
      </c>
      <c r="N258">
        <v>10.8</v>
      </c>
      <c r="O258">
        <v>11.3</v>
      </c>
      <c r="P258">
        <v>11.1</v>
      </c>
      <c r="Q258">
        <v>8.2</v>
      </c>
      <c r="R258">
        <v>5.9</v>
      </c>
      <c r="S258">
        <v>7.7</v>
      </c>
      <c r="T258">
        <v>5.5</v>
      </c>
      <c r="U258">
        <v>7.8</v>
      </c>
      <c r="V258">
        <v>7</v>
      </c>
      <c r="W258">
        <v>4.8</v>
      </c>
      <c r="X258">
        <v>10.4</v>
      </c>
      <c r="Y258">
        <v>7.7</v>
      </c>
      <c r="Z258">
        <v>11.1</v>
      </c>
      <c r="AA258">
        <v>5.2</v>
      </c>
      <c r="AB258">
        <v>9.5</v>
      </c>
      <c r="AC258">
        <v>7.2</v>
      </c>
    </row>
    <row r="259" spans="1:29" ht="12.75">
      <c r="A259" s="4" t="s">
        <v>220</v>
      </c>
      <c r="B259" s="4" t="s">
        <v>2</v>
      </c>
      <c r="C259" s="5" t="s">
        <v>235</v>
      </c>
      <c r="D259" s="4"/>
      <c r="E259" s="4" t="s">
        <v>8</v>
      </c>
      <c r="F259" s="4"/>
      <c r="G259" s="4"/>
      <c r="H259" s="4" t="s">
        <v>236</v>
      </c>
      <c r="I259">
        <v>1.7</v>
      </c>
      <c r="J259">
        <v>-1.6</v>
      </c>
      <c r="K259">
        <v>-5.3</v>
      </c>
      <c r="L259">
        <v>4.3</v>
      </c>
      <c r="M259">
        <v>12.8</v>
      </c>
      <c r="N259">
        <v>14.7</v>
      </c>
      <c r="O259">
        <v>10.5</v>
      </c>
      <c r="P259">
        <v>10.2</v>
      </c>
      <c r="Q259">
        <v>9.2</v>
      </c>
      <c r="R259">
        <v>9.1</v>
      </c>
      <c r="S259">
        <v>13.5</v>
      </c>
      <c r="T259">
        <v>9.3</v>
      </c>
      <c r="U259">
        <v>7.3</v>
      </c>
      <c r="V259">
        <v>10.9</v>
      </c>
      <c r="W259">
        <v>9.9</v>
      </c>
      <c r="X259">
        <v>6.2</v>
      </c>
      <c r="Y259">
        <v>8.8</v>
      </c>
      <c r="Z259">
        <v>9.4</v>
      </c>
      <c r="AA259">
        <v>6.8</v>
      </c>
      <c r="AB259">
        <v>6.2</v>
      </c>
      <c r="AC259">
        <v>6.1</v>
      </c>
    </row>
    <row r="260" spans="1:29" ht="12.75">
      <c r="A260" s="4" t="s">
        <v>220</v>
      </c>
      <c r="B260" s="4" t="s">
        <v>2</v>
      </c>
      <c r="C260" s="5" t="s">
        <v>235</v>
      </c>
      <c r="D260" s="4"/>
      <c r="E260" s="4" t="s">
        <v>49</v>
      </c>
      <c r="F260" s="4"/>
      <c r="G260" s="4"/>
      <c r="H260" s="4" t="s">
        <v>236</v>
      </c>
      <c r="I260">
        <v>1.7</v>
      </c>
      <c r="J260">
        <v>6</v>
      </c>
      <c r="K260">
        <v>9.8</v>
      </c>
      <c r="L260">
        <v>9.4</v>
      </c>
      <c r="M260">
        <v>9.3</v>
      </c>
      <c r="N260">
        <v>8.4</v>
      </c>
      <c r="O260">
        <v>8.5</v>
      </c>
      <c r="P260">
        <v>6.3</v>
      </c>
      <c r="Q260">
        <v>9.6</v>
      </c>
      <c r="R260">
        <v>6.6</v>
      </c>
      <c r="S260">
        <v>12.3</v>
      </c>
      <c r="T260">
        <v>8.4</v>
      </c>
      <c r="U260">
        <v>10.9</v>
      </c>
      <c r="V260">
        <v>9.4</v>
      </c>
      <c r="W260">
        <v>9.5</v>
      </c>
      <c r="X260">
        <v>7.7</v>
      </c>
      <c r="Y260">
        <v>7.9</v>
      </c>
      <c r="Z260">
        <v>10.2</v>
      </c>
      <c r="AA260">
        <v>4.4</v>
      </c>
      <c r="AB260">
        <v>4.2</v>
      </c>
      <c r="AC260">
        <v>4.9</v>
      </c>
    </row>
    <row r="261" spans="1:29" ht="12.75">
      <c r="A261" s="4" t="s">
        <v>220</v>
      </c>
      <c r="B261" s="4" t="s">
        <v>2</v>
      </c>
      <c r="C261" s="5" t="s">
        <v>237</v>
      </c>
      <c r="D261" s="4"/>
      <c r="E261" s="4" t="s">
        <v>8</v>
      </c>
      <c r="F261" s="4"/>
      <c r="G261" s="4"/>
      <c r="H261" s="4" t="s">
        <v>238</v>
      </c>
      <c r="I261">
        <v>1.7</v>
      </c>
      <c r="J261">
        <v>-7.4</v>
      </c>
      <c r="K261">
        <v>-3</v>
      </c>
      <c r="L261">
        <v>3.8</v>
      </c>
      <c r="M261">
        <v>2.6</v>
      </c>
      <c r="N261">
        <v>10.5</v>
      </c>
      <c r="O261">
        <v>11.8</v>
      </c>
      <c r="P261">
        <v>7.6</v>
      </c>
      <c r="Q261">
        <v>10.8</v>
      </c>
      <c r="R261">
        <v>9</v>
      </c>
      <c r="S261">
        <v>11.9</v>
      </c>
      <c r="T261">
        <v>10.5</v>
      </c>
      <c r="U261">
        <v>10.9</v>
      </c>
      <c r="V261">
        <v>10.6</v>
      </c>
      <c r="W261">
        <v>12.1</v>
      </c>
      <c r="X261">
        <v>11</v>
      </c>
      <c r="Y261">
        <v>11.1</v>
      </c>
      <c r="Z261">
        <v>9.6</v>
      </c>
      <c r="AA261">
        <v>10.8</v>
      </c>
      <c r="AB261">
        <v>9.9</v>
      </c>
      <c r="AC261">
        <v>8.2</v>
      </c>
    </row>
    <row r="262" spans="1:29" ht="12.75">
      <c r="A262" s="4" t="s">
        <v>220</v>
      </c>
      <c r="B262" s="4" t="s">
        <v>2</v>
      </c>
      <c r="C262" s="5" t="s">
        <v>237</v>
      </c>
      <c r="D262" s="4"/>
      <c r="E262" s="4" t="s">
        <v>49</v>
      </c>
      <c r="F262" s="4"/>
      <c r="G262" s="4"/>
      <c r="H262" s="4" t="s">
        <v>238</v>
      </c>
      <c r="I262">
        <v>1.7</v>
      </c>
      <c r="J262">
        <v>4.9</v>
      </c>
      <c r="K262">
        <v>4.5</v>
      </c>
      <c r="L262">
        <v>-3</v>
      </c>
      <c r="M262">
        <v>8.5</v>
      </c>
      <c r="N262">
        <v>6.3</v>
      </c>
      <c r="O262">
        <v>11.8</v>
      </c>
      <c r="P262">
        <v>7.4</v>
      </c>
      <c r="Q262">
        <v>10.7</v>
      </c>
      <c r="R262">
        <v>7.1</v>
      </c>
      <c r="S262">
        <v>7.6</v>
      </c>
      <c r="T262">
        <v>12.4</v>
      </c>
      <c r="U262">
        <v>6.7</v>
      </c>
      <c r="V262">
        <v>14.2</v>
      </c>
      <c r="W262">
        <v>10.8</v>
      </c>
      <c r="X262">
        <v>8.1</v>
      </c>
      <c r="Y262">
        <v>10.8</v>
      </c>
      <c r="Z262">
        <v>9.5</v>
      </c>
      <c r="AA262">
        <v>8.2</v>
      </c>
      <c r="AB262">
        <v>8.2</v>
      </c>
      <c r="AC262">
        <v>6.9</v>
      </c>
    </row>
    <row r="263" spans="1:29" ht="12.75">
      <c r="A263" s="4" t="s">
        <v>220</v>
      </c>
      <c r="B263" s="4" t="s">
        <v>2</v>
      </c>
      <c r="C263" s="5" t="s">
        <v>239</v>
      </c>
      <c r="D263" s="4"/>
      <c r="E263" s="4" t="s">
        <v>8</v>
      </c>
      <c r="F263" s="4"/>
      <c r="G263" s="4"/>
      <c r="H263" s="4" t="s">
        <v>240</v>
      </c>
      <c r="I263">
        <v>1.7</v>
      </c>
      <c r="J263">
        <v>-9.9</v>
      </c>
      <c r="L263">
        <v>2.8</v>
      </c>
      <c r="M263">
        <v>5.3</v>
      </c>
      <c r="N263">
        <v>9.6</v>
      </c>
      <c r="O263">
        <v>10.2</v>
      </c>
      <c r="P263">
        <v>13.5</v>
      </c>
      <c r="Q263">
        <v>12.3</v>
      </c>
      <c r="R263">
        <v>8.4</v>
      </c>
      <c r="S263">
        <v>10.5</v>
      </c>
      <c r="T263">
        <v>10.3</v>
      </c>
      <c r="U263">
        <v>10.9</v>
      </c>
      <c r="V263">
        <v>12.2</v>
      </c>
      <c r="W263">
        <v>10.9</v>
      </c>
      <c r="X263">
        <v>7.7</v>
      </c>
      <c r="Y263">
        <v>11.7</v>
      </c>
      <c r="Z263">
        <v>8</v>
      </c>
      <c r="AA263">
        <v>11.4</v>
      </c>
      <c r="AB263">
        <v>10.1</v>
      </c>
      <c r="AC263">
        <v>5</v>
      </c>
    </row>
    <row r="264" spans="1:29" ht="12.75">
      <c r="A264" s="4" t="s">
        <v>220</v>
      </c>
      <c r="B264" s="4" t="s">
        <v>2</v>
      </c>
      <c r="C264" s="5" t="s">
        <v>239</v>
      </c>
      <c r="D264" s="4"/>
      <c r="E264" s="4" t="s">
        <v>49</v>
      </c>
      <c r="F264" s="4"/>
      <c r="G264" s="4"/>
      <c r="H264" s="4" t="s">
        <v>240</v>
      </c>
      <c r="I264">
        <v>1.7</v>
      </c>
      <c r="J264">
        <v>3.3</v>
      </c>
      <c r="K264">
        <v>5.9</v>
      </c>
      <c r="L264">
        <v>0.9</v>
      </c>
      <c r="M264">
        <v>12</v>
      </c>
      <c r="N264">
        <v>9.1</v>
      </c>
      <c r="O264">
        <v>6.5</v>
      </c>
      <c r="P264">
        <v>7.1</v>
      </c>
      <c r="Q264">
        <v>10.7</v>
      </c>
      <c r="R264">
        <v>10.4</v>
      </c>
      <c r="S264">
        <v>5</v>
      </c>
      <c r="T264">
        <v>11.6</v>
      </c>
      <c r="U264">
        <v>10.3</v>
      </c>
      <c r="V264">
        <v>10.5</v>
      </c>
      <c r="W264">
        <v>12.7</v>
      </c>
      <c r="X264">
        <v>10.4</v>
      </c>
      <c r="Y264">
        <v>9.4</v>
      </c>
      <c r="Z264">
        <v>8.6</v>
      </c>
      <c r="AA264">
        <v>8.2</v>
      </c>
      <c r="AB264">
        <v>6.2</v>
      </c>
      <c r="AC264">
        <v>3.6</v>
      </c>
    </row>
    <row r="265" spans="1:29" ht="12.75">
      <c r="A265" s="4" t="s">
        <v>220</v>
      </c>
      <c r="B265" s="4" t="s">
        <v>2</v>
      </c>
      <c r="C265" s="5" t="s">
        <v>243</v>
      </c>
      <c r="D265" s="4"/>
      <c r="E265" s="4" t="s">
        <v>8</v>
      </c>
      <c r="F265" s="4"/>
      <c r="G265" s="4"/>
      <c r="H265" s="4" t="s">
        <v>244</v>
      </c>
      <c r="I265">
        <v>1.7</v>
      </c>
      <c r="J265">
        <v>-3.6</v>
      </c>
      <c r="K265">
        <v>-2.3</v>
      </c>
      <c r="L265">
        <v>8.4</v>
      </c>
      <c r="M265">
        <v>10.3</v>
      </c>
      <c r="N265">
        <v>10.4</v>
      </c>
      <c r="O265">
        <v>12</v>
      </c>
      <c r="P265">
        <v>8.4</v>
      </c>
      <c r="Q265">
        <v>10.1</v>
      </c>
      <c r="R265">
        <v>13</v>
      </c>
      <c r="S265">
        <v>12</v>
      </c>
      <c r="T265">
        <v>7</v>
      </c>
      <c r="U265">
        <v>8.4</v>
      </c>
      <c r="V265">
        <v>8.3</v>
      </c>
      <c r="W265">
        <v>9.3</v>
      </c>
      <c r="X265">
        <v>8.6</v>
      </c>
      <c r="Y265">
        <v>7.7</v>
      </c>
      <c r="Z265">
        <v>4.8</v>
      </c>
      <c r="AA265">
        <v>6.1</v>
      </c>
      <c r="AB265">
        <v>9.8</v>
      </c>
      <c r="AC265">
        <v>9.2</v>
      </c>
    </row>
    <row r="266" spans="1:29" ht="12.75">
      <c r="A266" s="4" t="s">
        <v>220</v>
      </c>
      <c r="B266" s="4" t="s">
        <v>2</v>
      </c>
      <c r="C266" s="5" t="s">
        <v>243</v>
      </c>
      <c r="D266" s="4"/>
      <c r="E266" s="4" t="s">
        <v>49</v>
      </c>
      <c r="F266" s="4"/>
      <c r="G266" s="4"/>
      <c r="H266" s="4" t="s">
        <v>244</v>
      </c>
      <c r="I266">
        <v>1.7</v>
      </c>
      <c r="J266">
        <v>6.1</v>
      </c>
      <c r="K266">
        <v>7.9</v>
      </c>
      <c r="L266">
        <v>4.1</v>
      </c>
      <c r="M266">
        <v>11.7</v>
      </c>
      <c r="N266">
        <v>7.4</v>
      </c>
      <c r="O266">
        <v>9.6</v>
      </c>
      <c r="P266">
        <v>9.3</v>
      </c>
      <c r="Q266">
        <v>9.4</v>
      </c>
      <c r="R266">
        <v>8.7</v>
      </c>
      <c r="S266">
        <v>9.1</v>
      </c>
      <c r="T266">
        <v>8.4</v>
      </c>
      <c r="U266">
        <v>11.1</v>
      </c>
      <c r="V266">
        <v>11.5</v>
      </c>
      <c r="W266">
        <v>4.1</v>
      </c>
      <c r="X266">
        <v>8</v>
      </c>
      <c r="Y266">
        <v>8.1</v>
      </c>
      <c r="Z266">
        <v>6.6</v>
      </c>
      <c r="AA266">
        <v>9.6</v>
      </c>
      <c r="AB266">
        <v>10.4</v>
      </c>
      <c r="AC266">
        <v>2.2</v>
      </c>
    </row>
    <row r="267" spans="1:29" ht="12.75">
      <c r="A267" s="4" t="s">
        <v>220</v>
      </c>
      <c r="B267" s="4" t="s">
        <v>2</v>
      </c>
      <c r="C267" s="5" t="s">
        <v>245</v>
      </c>
      <c r="D267" s="4"/>
      <c r="E267" s="4" t="s">
        <v>8</v>
      </c>
      <c r="F267" s="4"/>
      <c r="G267" s="4"/>
      <c r="H267" s="4" t="s">
        <v>246</v>
      </c>
      <c r="I267">
        <v>1.7</v>
      </c>
      <c r="J267">
        <v>-11.8</v>
      </c>
      <c r="K267">
        <v>-3.1</v>
      </c>
      <c r="L267">
        <v>4.1</v>
      </c>
      <c r="M267">
        <v>9.1</v>
      </c>
      <c r="N267">
        <v>10.2</v>
      </c>
      <c r="O267">
        <v>9</v>
      </c>
      <c r="P267">
        <v>6</v>
      </c>
      <c r="Q267">
        <v>11.3</v>
      </c>
      <c r="R267">
        <v>11.2</v>
      </c>
      <c r="S267">
        <v>6.7</v>
      </c>
      <c r="T267">
        <v>10.2</v>
      </c>
      <c r="U267">
        <v>12.4</v>
      </c>
      <c r="V267">
        <v>8.7</v>
      </c>
      <c r="W267">
        <v>13.4</v>
      </c>
      <c r="X267">
        <v>12.1</v>
      </c>
      <c r="Y267">
        <v>9.6</v>
      </c>
      <c r="Z267">
        <v>8.1</v>
      </c>
      <c r="AA267">
        <v>12.2</v>
      </c>
      <c r="AB267">
        <v>9.7</v>
      </c>
      <c r="AC267">
        <v>10.6</v>
      </c>
    </row>
    <row r="268" spans="1:29" ht="12.75">
      <c r="A268" s="4" t="s">
        <v>220</v>
      </c>
      <c r="B268" s="4" t="s">
        <v>2</v>
      </c>
      <c r="C268" s="5" t="s">
        <v>245</v>
      </c>
      <c r="D268" s="4"/>
      <c r="E268" s="4" t="s">
        <v>49</v>
      </c>
      <c r="F268" s="4"/>
      <c r="G268" s="4"/>
      <c r="H268" s="4" t="s">
        <v>246</v>
      </c>
      <c r="I268">
        <v>1.7</v>
      </c>
      <c r="J268">
        <v>3.9</v>
      </c>
      <c r="K268">
        <v>6.6</v>
      </c>
      <c r="L268">
        <v>0.9</v>
      </c>
      <c r="M268">
        <v>5.8</v>
      </c>
      <c r="N268">
        <v>7.2</v>
      </c>
      <c r="O268">
        <v>8.3</v>
      </c>
      <c r="P268">
        <v>10.4</v>
      </c>
      <c r="Q268">
        <v>6.6</v>
      </c>
      <c r="R268">
        <v>10.3</v>
      </c>
      <c r="S268">
        <v>7.4</v>
      </c>
      <c r="T268">
        <v>7.6</v>
      </c>
      <c r="U268">
        <v>12.7</v>
      </c>
      <c r="V268">
        <v>9.5</v>
      </c>
      <c r="W268">
        <v>7.2</v>
      </c>
      <c r="X268">
        <v>11.5</v>
      </c>
      <c r="Y268">
        <v>7.8</v>
      </c>
      <c r="Z268">
        <v>12.2</v>
      </c>
      <c r="AA268">
        <v>10.1</v>
      </c>
      <c r="AB268">
        <v>10.5</v>
      </c>
      <c r="AC268">
        <v>6.2</v>
      </c>
    </row>
    <row r="269" spans="1:29" ht="12.75">
      <c r="A269" s="4" t="s">
        <v>220</v>
      </c>
      <c r="B269" s="4" t="s">
        <v>2</v>
      </c>
      <c r="C269" s="5" t="s">
        <v>247</v>
      </c>
      <c r="D269" s="4"/>
      <c r="E269" s="4" t="s">
        <v>8</v>
      </c>
      <c r="F269" s="4"/>
      <c r="G269" s="4"/>
      <c r="H269" s="4" t="s">
        <v>248</v>
      </c>
      <c r="I269">
        <v>1.7</v>
      </c>
      <c r="J269">
        <v>-6.6</v>
      </c>
      <c r="K269">
        <v>0.3</v>
      </c>
      <c r="L269">
        <v>1.4</v>
      </c>
      <c r="M269">
        <v>10</v>
      </c>
      <c r="N269">
        <v>8.3</v>
      </c>
      <c r="O269">
        <v>8.6</v>
      </c>
      <c r="P269">
        <v>13.2</v>
      </c>
      <c r="Q269">
        <v>7.1</v>
      </c>
      <c r="R269">
        <v>11.3</v>
      </c>
      <c r="S269">
        <v>11.9</v>
      </c>
      <c r="T269">
        <v>8.7</v>
      </c>
      <c r="U269">
        <v>11.4</v>
      </c>
      <c r="V269">
        <v>11</v>
      </c>
      <c r="W269">
        <v>9</v>
      </c>
      <c r="X269">
        <v>13.5</v>
      </c>
      <c r="Y269">
        <v>5.7</v>
      </c>
      <c r="Z269">
        <v>6.7</v>
      </c>
      <c r="AA269">
        <v>8</v>
      </c>
      <c r="AB269">
        <v>13.2</v>
      </c>
      <c r="AC269">
        <v>9.7</v>
      </c>
    </row>
    <row r="270" spans="1:29" ht="12.75">
      <c r="A270" s="4" t="s">
        <v>220</v>
      </c>
      <c r="B270" s="4" t="s">
        <v>2</v>
      </c>
      <c r="C270" s="5" t="s">
        <v>247</v>
      </c>
      <c r="D270" s="4"/>
      <c r="E270" s="4" t="s">
        <v>49</v>
      </c>
      <c r="F270" s="4"/>
      <c r="G270" s="4"/>
      <c r="H270" s="4" t="s">
        <v>248</v>
      </c>
      <c r="I270">
        <v>1.7</v>
      </c>
      <c r="J270">
        <v>5.2</v>
      </c>
      <c r="K270">
        <v>4.1</v>
      </c>
      <c r="L270">
        <v>3.6</v>
      </c>
      <c r="M270">
        <v>9.2</v>
      </c>
      <c r="N270">
        <v>6.8</v>
      </c>
      <c r="O270">
        <v>9.3</v>
      </c>
      <c r="P270">
        <v>5.6</v>
      </c>
      <c r="Q270">
        <v>11.8</v>
      </c>
      <c r="R270">
        <v>7.2</v>
      </c>
      <c r="S270">
        <v>7.9</v>
      </c>
      <c r="T270">
        <v>9.7</v>
      </c>
      <c r="U270">
        <v>9.3</v>
      </c>
      <c r="V270">
        <v>10.2</v>
      </c>
      <c r="W270">
        <v>10.3</v>
      </c>
      <c r="X270">
        <v>9.1</v>
      </c>
      <c r="Y270">
        <v>8.4</v>
      </c>
      <c r="Z270">
        <v>12.9</v>
      </c>
      <c r="AA270">
        <v>6.9</v>
      </c>
      <c r="AB270">
        <v>7.6</v>
      </c>
      <c r="AC270">
        <v>6.7</v>
      </c>
    </row>
    <row r="271" spans="1:29" ht="12.75">
      <c r="A271" s="4" t="s">
        <v>220</v>
      </c>
      <c r="B271" s="4" t="s">
        <v>2</v>
      </c>
      <c r="C271" s="5" t="s">
        <v>250</v>
      </c>
      <c r="D271" s="4"/>
      <c r="E271" s="4" t="s">
        <v>8</v>
      </c>
      <c r="F271" s="4"/>
      <c r="G271" s="4"/>
      <c r="H271" s="4" t="s">
        <v>249</v>
      </c>
      <c r="I271">
        <v>1.7</v>
      </c>
      <c r="J271">
        <v>0.6</v>
      </c>
      <c r="K271">
        <v>-3.7</v>
      </c>
      <c r="L271">
        <v>2.6</v>
      </c>
      <c r="M271">
        <v>6.2</v>
      </c>
      <c r="N271">
        <v>7.4</v>
      </c>
      <c r="O271">
        <v>12.4</v>
      </c>
      <c r="P271">
        <v>7.2</v>
      </c>
      <c r="Q271">
        <v>11.5</v>
      </c>
      <c r="R271">
        <v>9.8</v>
      </c>
      <c r="S271">
        <v>9.6</v>
      </c>
      <c r="T271">
        <v>9.1</v>
      </c>
      <c r="U271">
        <v>10.7</v>
      </c>
      <c r="V271">
        <v>14.4</v>
      </c>
      <c r="W271">
        <v>12.1</v>
      </c>
      <c r="X271">
        <v>10.9</v>
      </c>
      <c r="Y271">
        <v>11.7</v>
      </c>
      <c r="Z271">
        <v>5.9</v>
      </c>
      <c r="AA271">
        <v>13.4</v>
      </c>
      <c r="AB271">
        <v>9.5</v>
      </c>
      <c r="AC271">
        <v>9.1</v>
      </c>
    </row>
    <row r="272" spans="1:29" ht="12.75">
      <c r="A272" s="4" t="s">
        <v>220</v>
      </c>
      <c r="B272" s="4" t="s">
        <v>2</v>
      </c>
      <c r="C272" s="5" t="s">
        <v>250</v>
      </c>
      <c r="D272" s="4"/>
      <c r="E272" s="4" t="s">
        <v>49</v>
      </c>
      <c r="F272" s="4"/>
      <c r="G272" s="4"/>
      <c r="H272" s="4" t="s">
        <v>251</v>
      </c>
      <c r="I272">
        <v>1.7</v>
      </c>
      <c r="J272">
        <v>5.4</v>
      </c>
      <c r="K272">
        <v>2.8</v>
      </c>
      <c r="L272">
        <v>2</v>
      </c>
      <c r="M272">
        <v>2.9</v>
      </c>
      <c r="N272">
        <v>8.5</v>
      </c>
      <c r="O272">
        <v>11.7</v>
      </c>
      <c r="P272">
        <v>5.7</v>
      </c>
      <c r="Q272">
        <v>11.8</v>
      </c>
      <c r="R272">
        <v>5.4</v>
      </c>
      <c r="S272">
        <v>9.8</v>
      </c>
      <c r="T272">
        <v>9.3</v>
      </c>
      <c r="U272">
        <v>10.5</v>
      </c>
      <c r="V272">
        <v>14.4</v>
      </c>
      <c r="W272">
        <v>8.7</v>
      </c>
      <c r="X272">
        <v>9</v>
      </c>
      <c r="Y272">
        <v>9.4</v>
      </c>
      <c r="Z272">
        <v>9.4</v>
      </c>
      <c r="AA272">
        <v>10</v>
      </c>
      <c r="AB272">
        <v>8</v>
      </c>
      <c r="AC272">
        <v>7.1</v>
      </c>
    </row>
    <row r="273" spans="1:29" ht="12.75">
      <c r="A273" s="4" t="s">
        <v>220</v>
      </c>
      <c r="B273" s="4" t="s">
        <v>2</v>
      </c>
      <c r="C273" s="5" t="s">
        <v>252</v>
      </c>
      <c r="D273" s="4"/>
      <c r="E273" s="4" t="s">
        <v>8</v>
      </c>
      <c r="F273" s="4"/>
      <c r="G273" s="4"/>
      <c r="H273" s="4" t="s">
        <v>253</v>
      </c>
      <c r="I273">
        <v>1.7</v>
      </c>
      <c r="J273">
        <v>-10.6</v>
      </c>
      <c r="K273">
        <v>0.1</v>
      </c>
      <c r="L273">
        <v>0.8</v>
      </c>
      <c r="M273">
        <v>7.6</v>
      </c>
      <c r="N273">
        <v>11.8</v>
      </c>
      <c r="O273">
        <v>11.2</v>
      </c>
      <c r="P273">
        <v>9.7</v>
      </c>
      <c r="Q273">
        <v>12.5</v>
      </c>
      <c r="R273">
        <v>10.9</v>
      </c>
      <c r="S273">
        <v>11.6</v>
      </c>
      <c r="T273">
        <v>9.5</v>
      </c>
      <c r="U273">
        <v>9.9</v>
      </c>
      <c r="V273">
        <v>9</v>
      </c>
      <c r="W273">
        <v>12</v>
      </c>
      <c r="X273">
        <v>11.8</v>
      </c>
      <c r="Y273">
        <v>6.8</v>
      </c>
      <c r="Z273">
        <v>10</v>
      </c>
      <c r="AA273">
        <v>7.9</v>
      </c>
      <c r="AB273">
        <v>11.7</v>
      </c>
      <c r="AC273">
        <v>6.7</v>
      </c>
    </row>
    <row r="274" spans="1:29" ht="12.75">
      <c r="A274" s="4" t="s">
        <v>220</v>
      </c>
      <c r="B274" s="4" t="s">
        <v>2</v>
      </c>
      <c r="C274" s="5" t="s">
        <v>252</v>
      </c>
      <c r="D274" s="4"/>
      <c r="E274" s="4" t="s">
        <v>49</v>
      </c>
      <c r="F274" s="4"/>
      <c r="G274" s="4"/>
      <c r="H274" s="4" t="s">
        <v>253</v>
      </c>
      <c r="I274">
        <v>1.7</v>
      </c>
      <c r="J274">
        <v>3.9</v>
      </c>
      <c r="K274">
        <v>3.1</v>
      </c>
      <c r="L274">
        <v>2.6</v>
      </c>
      <c r="M274">
        <v>9.5</v>
      </c>
      <c r="N274">
        <v>10.7</v>
      </c>
      <c r="O274">
        <v>3.1</v>
      </c>
      <c r="P274">
        <v>9.6</v>
      </c>
      <c r="Q274">
        <v>6.8</v>
      </c>
      <c r="R274">
        <v>12.2</v>
      </c>
      <c r="S274">
        <v>9.8</v>
      </c>
      <c r="T274">
        <v>8.5</v>
      </c>
      <c r="U274">
        <v>11</v>
      </c>
      <c r="V274">
        <v>14.3</v>
      </c>
      <c r="W274">
        <v>11</v>
      </c>
      <c r="X274">
        <v>7.4</v>
      </c>
      <c r="Y274">
        <v>10.4</v>
      </c>
      <c r="Z274">
        <v>8.6</v>
      </c>
      <c r="AA274">
        <v>9</v>
      </c>
      <c r="AB274">
        <v>6.9</v>
      </c>
      <c r="AC274">
        <v>3.8</v>
      </c>
    </row>
    <row r="275" spans="1:29" ht="12.75">
      <c r="A275" s="4" t="s">
        <v>220</v>
      </c>
      <c r="B275" s="4" t="s">
        <v>2</v>
      </c>
      <c r="C275" s="5" t="s">
        <v>254</v>
      </c>
      <c r="D275" s="4"/>
      <c r="E275" s="4" t="s">
        <v>8</v>
      </c>
      <c r="F275" s="4"/>
      <c r="G275" s="4"/>
      <c r="H275" s="4" t="s">
        <v>255</v>
      </c>
      <c r="I275">
        <v>1.7</v>
      </c>
      <c r="J275">
        <v>-5.1</v>
      </c>
      <c r="K275">
        <v>-2.2</v>
      </c>
      <c r="L275">
        <v>5.4</v>
      </c>
      <c r="M275">
        <v>13.4</v>
      </c>
      <c r="N275">
        <v>13.8</v>
      </c>
      <c r="O275">
        <v>11.6</v>
      </c>
      <c r="P275">
        <v>9.1</v>
      </c>
      <c r="Q275">
        <v>9.7</v>
      </c>
      <c r="R275">
        <v>9.6</v>
      </c>
      <c r="S275">
        <v>10.8</v>
      </c>
      <c r="T275">
        <v>10.9</v>
      </c>
      <c r="U275">
        <v>9.5</v>
      </c>
      <c r="V275">
        <v>7.9</v>
      </c>
      <c r="W275">
        <v>10.2</v>
      </c>
      <c r="X275">
        <v>7.4</v>
      </c>
      <c r="Y275">
        <v>8</v>
      </c>
      <c r="Z275">
        <v>10.3</v>
      </c>
      <c r="AA275">
        <v>4.8</v>
      </c>
      <c r="AB275">
        <v>7.1</v>
      </c>
      <c r="AC275">
        <v>5.9</v>
      </c>
    </row>
    <row r="276" spans="1:29" ht="12.75">
      <c r="A276" s="4" t="s">
        <v>220</v>
      </c>
      <c r="B276" s="4" t="s">
        <v>2</v>
      </c>
      <c r="C276" s="5" t="s">
        <v>254</v>
      </c>
      <c r="D276" s="4"/>
      <c r="E276" s="4" t="s">
        <v>49</v>
      </c>
      <c r="F276" s="4"/>
      <c r="G276" s="4"/>
      <c r="H276" s="4" t="s">
        <v>255</v>
      </c>
      <c r="I276">
        <v>1.7</v>
      </c>
      <c r="J276">
        <v>2.4</v>
      </c>
      <c r="K276">
        <v>7.1</v>
      </c>
      <c r="L276">
        <v>6.8</v>
      </c>
      <c r="M276">
        <v>10.7</v>
      </c>
      <c r="N276">
        <v>8.9</v>
      </c>
      <c r="O276">
        <v>11.6</v>
      </c>
      <c r="P276">
        <v>10.3</v>
      </c>
      <c r="Q276">
        <v>9.9</v>
      </c>
      <c r="R276">
        <v>7.4</v>
      </c>
      <c r="S276">
        <v>10.8</v>
      </c>
      <c r="T276">
        <v>6.7</v>
      </c>
      <c r="U276">
        <v>10.2</v>
      </c>
      <c r="V276">
        <v>10.6</v>
      </c>
      <c r="W276">
        <v>9.9</v>
      </c>
      <c r="X276">
        <v>6.1</v>
      </c>
      <c r="Y276">
        <v>8.9</v>
      </c>
      <c r="Z276">
        <v>8</v>
      </c>
      <c r="AA276">
        <v>5.7</v>
      </c>
      <c r="AB276">
        <v>4.1</v>
      </c>
      <c r="AC276">
        <v>6</v>
      </c>
    </row>
    <row r="277" spans="1:29" ht="12.75">
      <c r="A277" s="4" t="s">
        <v>220</v>
      </c>
      <c r="B277" s="4" t="s">
        <v>2</v>
      </c>
      <c r="C277" s="5" t="s">
        <v>256</v>
      </c>
      <c r="D277" s="4"/>
      <c r="E277" s="4" t="s">
        <v>8</v>
      </c>
      <c r="F277" s="4"/>
      <c r="G277" s="4"/>
      <c r="H277" s="4" t="s">
        <v>257</v>
      </c>
      <c r="I277">
        <v>1.7</v>
      </c>
      <c r="J277">
        <v>-0.9</v>
      </c>
      <c r="K277">
        <v>-4.9</v>
      </c>
      <c r="L277">
        <v>4.2</v>
      </c>
      <c r="M277">
        <v>11.1</v>
      </c>
      <c r="N277">
        <v>12.2</v>
      </c>
      <c r="O277">
        <v>9.7</v>
      </c>
      <c r="P277">
        <v>6.2</v>
      </c>
      <c r="Q277">
        <v>9.3</v>
      </c>
      <c r="R277">
        <v>8.3</v>
      </c>
      <c r="S277">
        <v>10.6</v>
      </c>
      <c r="T277">
        <v>8</v>
      </c>
      <c r="U277">
        <v>14.5</v>
      </c>
      <c r="V277">
        <v>11.3</v>
      </c>
      <c r="W277">
        <v>7.2</v>
      </c>
      <c r="X277">
        <v>10.2</v>
      </c>
      <c r="Y277">
        <v>7.8</v>
      </c>
      <c r="Z277">
        <v>10.2</v>
      </c>
      <c r="AA277">
        <v>9.4</v>
      </c>
      <c r="AB277">
        <v>6.4</v>
      </c>
      <c r="AC277">
        <v>7</v>
      </c>
    </row>
    <row r="278" spans="1:29" ht="12.75">
      <c r="A278" s="4" t="s">
        <v>220</v>
      </c>
      <c r="B278" s="4" t="s">
        <v>2</v>
      </c>
      <c r="C278" s="5" t="s">
        <v>256</v>
      </c>
      <c r="D278" s="4"/>
      <c r="E278" s="4" t="s">
        <v>49</v>
      </c>
      <c r="F278" s="4"/>
      <c r="G278" s="4"/>
      <c r="H278" s="4" t="s">
        <v>257</v>
      </c>
      <c r="I278">
        <v>1.7</v>
      </c>
      <c r="J278">
        <v>8.6</v>
      </c>
      <c r="K278">
        <v>5.8</v>
      </c>
      <c r="L278">
        <v>9.3</v>
      </c>
      <c r="M278">
        <v>4.2</v>
      </c>
      <c r="N278">
        <v>11.7</v>
      </c>
      <c r="O278">
        <v>7.9</v>
      </c>
      <c r="P278">
        <v>6.9</v>
      </c>
      <c r="Q278">
        <v>7.2</v>
      </c>
      <c r="R278">
        <v>7.3</v>
      </c>
      <c r="S278">
        <v>7.4</v>
      </c>
      <c r="T278">
        <v>8.9</v>
      </c>
      <c r="U278">
        <v>11.5</v>
      </c>
      <c r="V278">
        <v>8.6</v>
      </c>
      <c r="W278">
        <v>8.1</v>
      </c>
      <c r="X278">
        <v>7.9</v>
      </c>
      <c r="Y278">
        <v>9</v>
      </c>
      <c r="Z278">
        <v>8.1</v>
      </c>
      <c r="AA278">
        <v>8.1</v>
      </c>
      <c r="AB278">
        <v>8.2</v>
      </c>
      <c r="AC278">
        <v>7.9</v>
      </c>
    </row>
    <row r="279" spans="1:29" ht="12.75">
      <c r="A279" s="4" t="s">
        <v>220</v>
      </c>
      <c r="B279" s="4" t="s">
        <v>2</v>
      </c>
      <c r="C279" s="5" t="s">
        <v>258</v>
      </c>
      <c r="D279" s="4"/>
      <c r="E279" s="4" t="s">
        <v>8</v>
      </c>
      <c r="F279" s="4"/>
      <c r="G279" s="4"/>
      <c r="H279" s="4" t="s">
        <v>259</v>
      </c>
      <c r="I279">
        <v>1.7</v>
      </c>
      <c r="J279">
        <v>-7.1</v>
      </c>
      <c r="K279">
        <v>-1.4</v>
      </c>
      <c r="L279">
        <v>2.9</v>
      </c>
      <c r="M279">
        <v>3.6</v>
      </c>
      <c r="N279">
        <v>5.3</v>
      </c>
      <c r="O279">
        <v>7.5</v>
      </c>
      <c r="P279">
        <v>6.3</v>
      </c>
      <c r="Q279">
        <v>10.9</v>
      </c>
      <c r="R279">
        <v>6.8</v>
      </c>
      <c r="S279">
        <v>12.9</v>
      </c>
      <c r="T279">
        <v>11.2</v>
      </c>
      <c r="U279">
        <v>11.8</v>
      </c>
      <c r="V279">
        <v>9.9</v>
      </c>
      <c r="W279">
        <v>11.4</v>
      </c>
      <c r="X279">
        <v>11.9</v>
      </c>
      <c r="Y279">
        <v>12</v>
      </c>
      <c r="Z279">
        <v>10.8</v>
      </c>
      <c r="AA279">
        <v>12.6</v>
      </c>
      <c r="AB279">
        <v>6.3</v>
      </c>
      <c r="AC279">
        <v>14.6</v>
      </c>
    </row>
    <row r="280" spans="1:29" ht="12.75">
      <c r="A280" s="4" t="s">
        <v>220</v>
      </c>
      <c r="B280" s="4" t="s">
        <v>2</v>
      </c>
      <c r="C280" s="5" t="s">
        <v>258</v>
      </c>
      <c r="D280" s="4"/>
      <c r="E280" s="4" t="s">
        <v>49</v>
      </c>
      <c r="F280" s="4"/>
      <c r="G280" s="4"/>
      <c r="H280" s="4" t="s">
        <v>259</v>
      </c>
      <c r="I280">
        <v>1.7</v>
      </c>
      <c r="J280">
        <v>4</v>
      </c>
      <c r="K280">
        <v>4.8</v>
      </c>
      <c r="L280">
        <v>3.6</v>
      </c>
      <c r="M280">
        <v>3.6</v>
      </c>
      <c r="N280">
        <v>9.6</v>
      </c>
      <c r="O280">
        <v>9.2</v>
      </c>
      <c r="P280">
        <v>9.7</v>
      </c>
      <c r="Q280">
        <v>6.4</v>
      </c>
      <c r="R280">
        <v>6.9</v>
      </c>
      <c r="S280">
        <v>8</v>
      </c>
      <c r="T280">
        <v>8.3</v>
      </c>
      <c r="U280">
        <v>9.4</v>
      </c>
      <c r="V280">
        <v>10.8</v>
      </c>
      <c r="W280">
        <v>8.1</v>
      </c>
      <c r="X280">
        <v>8.5</v>
      </c>
      <c r="Y280">
        <v>12.3</v>
      </c>
      <c r="Z280">
        <v>9.7</v>
      </c>
      <c r="AA280">
        <v>9</v>
      </c>
      <c r="AB280">
        <v>10.2</v>
      </c>
      <c r="AC280">
        <v>9.6</v>
      </c>
    </row>
    <row r="281" spans="1:29" ht="12.75">
      <c r="A281" s="4" t="s">
        <v>220</v>
      </c>
      <c r="B281" s="4" t="s">
        <v>2</v>
      </c>
      <c r="C281" s="5" t="s">
        <v>260</v>
      </c>
      <c r="D281" s="4"/>
      <c r="E281" s="4" t="s">
        <v>8</v>
      </c>
      <c r="F281" s="4"/>
      <c r="G281" s="4"/>
      <c r="H281" s="4" t="s">
        <v>261</v>
      </c>
      <c r="I281">
        <v>1.7</v>
      </c>
      <c r="J281">
        <v>-8.2</v>
      </c>
      <c r="L281">
        <v>-2.3</v>
      </c>
      <c r="M281">
        <v>5.1</v>
      </c>
      <c r="N281">
        <v>10.1</v>
      </c>
      <c r="O281">
        <v>8.4</v>
      </c>
      <c r="P281">
        <v>9.9</v>
      </c>
      <c r="Q281">
        <v>11.6</v>
      </c>
      <c r="R281">
        <v>7.6</v>
      </c>
      <c r="S281">
        <v>9.7</v>
      </c>
      <c r="T281">
        <v>9.6</v>
      </c>
      <c r="U281">
        <v>11.5</v>
      </c>
      <c r="V281">
        <v>10</v>
      </c>
      <c r="W281">
        <v>12.3</v>
      </c>
      <c r="X281">
        <v>12.3</v>
      </c>
      <c r="Y281">
        <v>11.9</v>
      </c>
      <c r="Z281">
        <v>11.8</v>
      </c>
      <c r="AA281">
        <v>9.5</v>
      </c>
      <c r="AB281">
        <v>7.9</v>
      </c>
      <c r="AC281">
        <v>11.4</v>
      </c>
    </row>
    <row r="282" spans="1:29" ht="12.75">
      <c r="A282" s="4" t="s">
        <v>220</v>
      </c>
      <c r="B282" s="4" t="s">
        <v>2</v>
      </c>
      <c r="C282" s="5" t="s">
        <v>260</v>
      </c>
      <c r="D282" s="4"/>
      <c r="E282" s="4" t="s">
        <v>49</v>
      </c>
      <c r="F282" s="4"/>
      <c r="G282" s="4"/>
      <c r="H282" s="4" t="s">
        <v>261</v>
      </c>
      <c r="I282">
        <v>1.7</v>
      </c>
      <c r="J282">
        <v>3.6</v>
      </c>
      <c r="K282">
        <v>6.3</v>
      </c>
      <c r="L282">
        <v>5.7</v>
      </c>
      <c r="M282">
        <v>7.4</v>
      </c>
      <c r="N282">
        <v>3.6</v>
      </c>
      <c r="O282">
        <v>6.9</v>
      </c>
      <c r="P282">
        <v>8.3</v>
      </c>
      <c r="Q282">
        <v>9.5</v>
      </c>
      <c r="R282">
        <v>7.6</v>
      </c>
      <c r="S282">
        <v>9.4</v>
      </c>
      <c r="T282">
        <v>10.1</v>
      </c>
      <c r="U282">
        <v>9.5</v>
      </c>
      <c r="V282">
        <v>9.3</v>
      </c>
      <c r="W282">
        <v>10.5</v>
      </c>
      <c r="X282">
        <v>12.4</v>
      </c>
      <c r="Y282">
        <v>8.2</v>
      </c>
      <c r="Z282">
        <v>8</v>
      </c>
      <c r="AA282">
        <v>7.6</v>
      </c>
      <c r="AB282">
        <v>9.2</v>
      </c>
      <c r="AC282">
        <v>8.5</v>
      </c>
    </row>
    <row r="283" spans="1:29" ht="12.75">
      <c r="A283" s="4" t="s">
        <v>220</v>
      </c>
      <c r="B283" s="4" t="s">
        <v>2</v>
      </c>
      <c r="C283" s="5" t="s">
        <v>263</v>
      </c>
      <c r="D283" s="4"/>
      <c r="E283" s="4" t="s">
        <v>8</v>
      </c>
      <c r="F283" s="4"/>
      <c r="G283" s="4"/>
      <c r="H283" s="4" t="s">
        <v>264</v>
      </c>
      <c r="I283">
        <v>1.7</v>
      </c>
      <c r="J283">
        <v>10.2</v>
      </c>
      <c r="K283">
        <v>3.5</v>
      </c>
      <c r="L283">
        <v>1.3</v>
      </c>
      <c r="M283">
        <v>7.8</v>
      </c>
      <c r="N283">
        <v>13.8</v>
      </c>
      <c r="O283">
        <v>8.9</v>
      </c>
      <c r="P283">
        <v>8.4</v>
      </c>
      <c r="Q283">
        <v>8.3</v>
      </c>
      <c r="R283">
        <v>5.9</v>
      </c>
      <c r="S283">
        <v>8.4</v>
      </c>
      <c r="T283">
        <v>12.9</v>
      </c>
      <c r="U283">
        <v>12.4</v>
      </c>
      <c r="V283">
        <v>7.4</v>
      </c>
      <c r="W283">
        <v>9.1</v>
      </c>
      <c r="X283">
        <v>10.4</v>
      </c>
      <c r="Y283">
        <v>11.7</v>
      </c>
      <c r="Z283">
        <v>9.4</v>
      </c>
      <c r="AA283">
        <v>9</v>
      </c>
      <c r="AB283">
        <v>8.4</v>
      </c>
      <c r="AC283">
        <v>4.6</v>
      </c>
    </row>
    <row r="284" spans="1:29" ht="12.75">
      <c r="A284" s="4" t="s">
        <v>220</v>
      </c>
      <c r="B284" s="4" t="s">
        <v>2</v>
      </c>
      <c r="C284" s="5" t="s">
        <v>263</v>
      </c>
      <c r="D284" s="4"/>
      <c r="E284" s="4" t="s">
        <v>49</v>
      </c>
      <c r="F284" s="4"/>
      <c r="G284" s="4"/>
      <c r="H284" s="4" t="s">
        <v>264</v>
      </c>
      <c r="I284">
        <v>1.7</v>
      </c>
      <c r="J284">
        <v>6.7</v>
      </c>
      <c r="K284">
        <v>12.2</v>
      </c>
      <c r="L284">
        <v>7</v>
      </c>
      <c r="M284">
        <v>7.6</v>
      </c>
      <c r="N284">
        <v>5.8</v>
      </c>
      <c r="O284">
        <v>11</v>
      </c>
      <c r="P284">
        <v>3.1</v>
      </c>
      <c r="Q284">
        <v>7.2</v>
      </c>
      <c r="R284">
        <v>8.9</v>
      </c>
      <c r="S284">
        <v>12.1</v>
      </c>
      <c r="T284">
        <v>6.6</v>
      </c>
      <c r="U284">
        <v>10.9</v>
      </c>
      <c r="V284">
        <v>7.6</v>
      </c>
      <c r="W284">
        <v>9.3</v>
      </c>
      <c r="X284">
        <v>10.6</v>
      </c>
      <c r="Y284">
        <v>8.7</v>
      </c>
      <c r="Z284">
        <v>11.6</v>
      </c>
      <c r="AA284">
        <v>3.9</v>
      </c>
      <c r="AB284">
        <v>6.5</v>
      </c>
      <c r="AC284">
        <v>5.6</v>
      </c>
    </row>
    <row r="285" spans="1:29" ht="12.75">
      <c r="A285" s="4" t="s">
        <v>220</v>
      </c>
      <c r="B285" s="4" t="s">
        <v>2</v>
      </c>
      <c r="C285" s="5" t="s">
        <v>265</v>
      </c>
      <c r="D285" s="4"/>
      <c r="E285" s="4" t="s">
        <v>8</v>
      </c>
      <c r="F285" s="4"/>
      <c r="G285" s="4"/>
      <c r="H285" s="4" t="s">
        <v>266</v>
      </c>
      <c r="I285">
        <v>1.7</v>
      </c>
      <c r="J285">
        <v>-0.1</v>
      </c>
      <c r="K285">
        <v>-5.1</v>
      </c>
      <c r="L285">
        <v>4.2</v>
      </c>
      <c r="M285">
        <v>0.3</v>
      </c>
      <c r="N285">
        <v>7.8</v>
      </c>
      <c r="O285">
        <v>7.6</v>
      </c>
      <c r="P285">
        <v>8</v>
      </c>
      <c r="Q285">
        <v>11</v>
      </c>
      <c r="R285">
        <v>10.2</v>
      </c>
      <c r="S285">
        <v>7.3</v>
      </c>
      <c r="T285">
        <v>11.4</v>
      </c>
      <c r="U285">
        <v>7.6</v>
      </c>
      <c r="V285">
        <v>9.3</v>
      </c>
      <c r="W285">
        <v>13</v>
      </c>
      <c r="X285">
        <v>10.9</v>
      </c>
      <c r="Y285">
        <v>9.5</v>
      </c>
      <c r="Z285">
        <v>12</v>
      </c>
      <c r="AA285">
        <v>14.6</v>
      </c>
      <c r="AB285">
        <v>12.2</v>
      </c>
      <c r="AC285">
        <v>9.5</v>
      </c>
    </row>
    <row r="286" spans="1:29" ht="12.75">
      <c r="A286" s="4" t="s">
        <v>220</v>
      </c>
      <c r="B286" s="4" t="s">
        <v>2</v>
      </c>
      <c r="C286" s="5" t="s">
        <v>265</v>
      </c>
      <c r="D286" s="4"/>
      <c r="E286" s="4" t="s">
        <v>49</v>
      </c>
      <c r="F286" s="4"/>
      <c r="G286" s="4"/>
      <c r="H286" s="4" t="s">
        <v>266</v>
      </c>
      <c r="I286">
        <v>1.7</v>
      </c>
      <c r="J286">
        <v>6.4</v>
      </c>
      <c r="K286">
        <v>6.6</v>
      </c>
      <c r="L286">
        <v>2</v>
      </c>
      <c r="M286">
        <v>4.9</v>
      </c>
      <c r="N286">
        <v>4.2</v>
      </c>
      <c r="O286">
        <v>10.7</v>
      </c>
      <c r="P286">
        <v>7</v>
      </c>
      <c r="Q286">
        <v>9.1</v>
      </c>
      <c r="R286">
        <v>8.5</v>
      </c>
      <c r="S286">
        <v>9.6</v>
      </c>
      <c r="T286">
        <v>6.6</v>
      </c>
      <c r="U286">
        <v>10.1</v>
      </c>
      <c r="V286">
        <v>8.9</v>
      </c>
      <c r="W286">
        <v>5.9</v>
      </c>
      <c r="X286">
        <v>9.8</v>
      </c>
      <c r="Y286">
        <v>13.5</v>
      </c>
      <c r="Z286">
        <v>8</v>
      </c>
      <c r="AA286">
        <v>10.2</v>
      </c>
      <c r="AB286">
        <v>8.9</v>
      </c>
      <c r="AC286">
        <v>11.9</v>
      </c>
    </row>
    <row r="287" spans="1:29" ht="12.75">
      <c r="A287" s="4" t="s">
        <v>220</v>
      </c>
      <c r="B287" s="4" t="s">
        <v>2</v>
      </c>
      <c r="C287" s="5" t="s">
        <v>267</v>
      </c>
      <c r="D287" s="4"/>
      <c r="E287" s="4" t="s">
        <v>8</v>
      </c>
      <c r="F287" s="4"/>
      <c r="G287" s="4"/>
      <c r="H287" s="4" t="s">
        <v>268</v>
      </c>
      <c r="I287">
        <v>1.7</v>
      </c>
      <c r="J287">
        <v>-2.3</v>
      </c>
      <c r="K287">
        <v>-3.4</v>
      </c>
      <c r="L287">
        <v>1</v>
      </c>
      <c r="M287">
        <v>6.6</v>
      </c>
      <c r="N287">
        <v>6.7</v>
      </c>
      <c r="O287">
        <v>9</v>
      </c>
      <c r="P287">
        <v>11.3</v>
      </c>
      <c r="Q287">
        <v>10.7</v>
      </c>
      <c r="R287">
        <v>7.9</v>
      </c>
      <c r="S287">
        <v>9.4</v>
      </c>
      <c r="T287">
        <v>10.2</v>
      </c>
      <c r="U287">
        <v>10.9</v>
      </c>
      <c r="V287">
        <v>9.9</v>
      </c>
      <c r="W287">
        <v>9.7</v>
      </c>
      <c r="X287">
        <v>10.1</v>
      </c>
      <c r="Y287">
        <v>10.3</v>
      </c>
      <c r="Z287">
        <v>11.7</v>
      </c>
      <c r="AA287">
        <v>11.1</v>
      </c>
      <c r="AB287">
        <v>12.3</v>
      </c>
      <c r="AC287">
        <v>8.8</v>
      </c>
    </row>
    <row r="288" spans="1:29" ht="12.75">
      <c r="A288" s="4" t="s">
        <v>220</v>
      </c>
      <c r="B288" s="4" t="s">
        <v>2</v>
      </c>
      <c r="C288" s="5" t="s">
        <v>267</v>
      </c>
      <c r="D288" s="4"/>
      <c r="E288" s="4" t="s">
        <v>49</v>
      </c>
      <c r="F288" s="4"/>
      <c r="G288" s="4"/>
      <c r="H288" s="4" t="s">
        <v>268</v>
      </c>
      <c r="I288">
        <v>1.7</v>
      </c>
      <c r="J288">
        <v>6.8</v>
      </c>
      <c r="K288">
        <v>4.2</v>
      </c>
      <c r="L288">
        <v>7.1</v>
      </c>
      <c r="M288">
        <v>4.6</v>
      </c>
      <c r="N288">
        <v>3.8</v>
      </c>
      <c r="O288">
        <v>6.9</v>
      </c>
      <c r="P288">
        <v>9.8</v>
      </c>
      <c r="Q288">
        <v>7.9</v>
      </c>
      <c r="R288">
        <v>9.8</v>
      </c>
      <c r="S288">
        <v>11.7</v>
      </c>
      <c r="T288">
        <v>11.6</v>
      </c>
      <c r="U288">
        <v>9.1</v>
      </c>
      <c r="V288">
        <v>8</v>
      </c>
      <c r="W288">
        <v>5.8</v>
      </c>
      <c r="X288">
        <v>8.6</v>
      </c>
      <c r="Y288">
        <v>9.8</v>
      </c>
      <c r="Z288">
        <v>7.8</v>
      </c>
      <c r="AA288">
        <v>10.9</v>
      </c>
      <c r="AB288">
        <v>9.3</v>
      </c>
      <c r="AC288">
        <v>9.4</v>
      </c>
    </row>
    <row r="289" spans="1:29" ht="12.75">
      <c r="A289" s="4" t="s">
        <v>220</v>
      </c>
      <c r="B289" s="4" t="s">
        <v>2</v>
      </c>
      <c r="C289" s="5" t="s">
        <v>269</v>
      </c>
      <c r="D289" s="4"/>
      <c r="E289" s="4" t="s">
        <v>8</v>
      </c>
      <c r="F289" s="4"/>
      <c r="G289" s="4"/>
      <c r="H289" s="4" t="s">
        <v>270</v>
      </c>
      <c r="I289">
        <v>1.7</v>
      </c>
      <c r="J289">
        <v>-0.6</v>
      </c>
      <c r="K289">
        <v>-4.5</v>
      </c>
      <c r="L289">
        <v>1.3</v>
      </c>
      <c r="M289">
        <v>10.3</v>
      </c>
      <c r="N289">
        <v>13.5</v>
      </c>
      <c r="O289">
        <v>8.2</v>
      </c>
      <c r="P289">
        <v>5.5</v>
      </c>
      <c r="Q289">
        <v>7.3</v>
      </c>
      <c r="R289">
        <v>11.8</v>
      </c>
      <c r="S289">
        <v>10</v>
      </c>
      <c r="T289">
        <v>7.1</v>
      </c>
      <c r="U289">
        <v>11.3</v>
      </c>
      <c r="V289">
        <v>10.2</v>
      </c>
      <c r="W289">
        <v>13</v>
      </c>
      <c r="X289">
        <v>8.6</v>
      </c>
      <c r="Y289">
        <v>11.1</v>
      </c>
      <c r="Z289">
        <v>8.1</v>
      </c>
      <c r="AA289">
        <v>8.2</v>
      </c>
      <c r="AB289">
        <v>5.6</v>
      </c>
      <c r="AC289">
        <v>9.2</v>
      </c>
    </row>
    <row r="290" spans="1:29" ht="12.75">
      <c r="A290" s="4" t="s">
        <v>220</v>
      </c>
      <c r="B290" s="4" t="s">
        <v>2</v>
      </c>
      <c r="C290" s="5" t="s">
        <v>269</v>
      </c>
      <c r="D290" s="4"/>
      <c r="E290" s="4" t="s">
        <v>49</v>
      </c>
      <c r="F290" s="4"/>
      <c r="G290" s="4"/>
      <c r="H290" s="4" t="s">
        <v>270</v>
      </c>
      <c r="I290">
        <v>1.7</v>
      </c>
      <c r="J290">
        <v>8.3</v>
      </c>
      <c r="K290">
        <v>8.1</v>
      </c>
      <c r="L290">
        <v>7.3</v>
      </c>
      <c r="M290">
        <v>8.8</v>
      </c>
      <c r="N290">
        <v>8.8</v>
      </c>
      <c r="O290">
        <v>7.8</v>
      </c>
      <c r="P290">
        <v>5.2</v>
      </c>
      <c r="Q290">
        <v>3.2</v>
      </c>
      <c r="R290">
        <v>9.9</v>
      </c>
      <c r="S290">
        <v>7.5</v>
      </c>
      <c r="T290">
        <v>11.8</v>
      </c>
      <c r="U290">
        <v>9.8</v>
      </c>
      <c r="V290">
        <v>8.9</v>
      </c>
      <c r="W290">
        <v>6.5</v>
      </c>
      <c r="X290">
        <v>6.5</v>
      </c>
      <c r="Y290">
        <v>7.7</v>
      </c>
      <c r="Z290">
        <v>10.8</v>
      </c>
      <c r="AA290">
        <v>7.9</v>
      </c>
      <c r="AB290">
        <v>8.6</v>
      </c>
      <c r="AC290">
        <v>8.3</v>
      </c>
    </row>
    <row r="291" spans="1:29" ht="12.75">
      <c r="A291" s="4" t="s">
        <v>220</v>
      </c>
      <c r="B291" s="4" t="s">
        <v>2</v>
      </c>
      <c r="C291" s="5" t="s">
        <v>271</v>
      </c>
      <c r="D291" s="4"/>
      <c r="E291" s="4" t="s">
        <v>8</v>
      </c>
      <c r="F291" s="4"/>
      <c r="G291" s="4"/>
      <c r="H291" s="4" t="s">
        <v>272</v>
      </c>
      <c r="I291">
        <v>1.7</v>
      </c>
      <c r="J291">
        <v>-6</v>
      </c>
      <c r="K291">
        <v>-2.9</v>
      </c>
      <c r="L291">
        <v>2.8</v>
      </c>
      <c r="M291">
        <v>2.2</v>
      </c>
      <c r="N291">
        <v>6.4</v>
      </c>
      <c r="O291">
        <v>5.8</v>
      </c>
      <c r="P291">
        <v>7.8</v>
      </c>
      <c r="Q291">
        <v>10.2</v>
      </c>
      <c r="R291">
        <v>8.7</v>
      </c>
      <c r="S291">
        <v>12.1</v>
      </c>
      <c r="T291">
        <v>7.1</v>
      </c>
      <c r="U291">
        <v>10.5</v>
      </c>
      <c r="V291">
        <v>12.7</v>
      </c>
      <c r="W291">
        <v>11.2</v>
      </c>
      <c r="X291">
        <v>10.9</v>
      </c>
      <c r="Y291">
        <v>10.2</v>
      </c>
      <c r="Z291">
        <v>10.3</v>
      </c>
      <c r="AA291">
        <v>9.5</v>
      </c>
      <c r="AB291">
        <v>13.1</v>
      </c>
      <c r="AC291">
        <v>14.6</v>
      </c>
    </row>
    <row r="292" spans="1:29" ht="12.75">
      <c r="A292" s="4" t="s">
        <v>220</v>
      </c>
      <c r="B292" s="4" t="s">
        <v>2</v>
      </c>
      <c r="C292" s="5" t="s">
        <v>271</v>
      </c>
      <c r="D292" s="4"/>
      <c r="E292" s="4" t="s">
        <v>49</v>
      </c>
      <c r="F292" s="4"/>
      <c r="G292" s="4"/>
      <c r="H292" s="4" t="s">
        <v>272</v>
      </c>
      <c r="I292">
        <v>1.7</v>
      </c>
      <c r="J292">
        <v>5.3</v>
      </c>
      <c r="K292">
        <v>7</v>
      </c>
      <c r="L292">
        <v>3.1</v>
      </c>
      <c r="M292">
        <v>3.9</v>
      </c>
      <c r="N292">
        <v>7.6</v>
      </c>
      <c r="O292">
        <v>8.2</v>
      </c>
      <c r="P292">
        <v>9.3</v>
      </c>
      <c r="Q292">
        <v>6.1</v>
      </c>
      <c r="R292">
        <v>7.4</v>
      </c>
      <c r="S292">
        <v>7.8</v>
      </c>
      <c r="T292">
        <v>7.5</v>
      </c>
      <c r="U292">
        <v>8.7</v>
      </c>
      <c r="V292">
        <v>10.7</v>
      </c>
      <c r="W292">
        <v>8.3</v>
      </c>
      <c r="X292">
        <v>9.5</v>
      </c>
      <c r="Y292">
        <v>13.6</v>
      </c>
      <c r="Z292">
        <v>9.6</v>
      </c>
      <c r="AA292">
        <v>8</v>
      </c>
      <c r="AB292">
        <v>11.2</v>
      </c>
      <c r="AC292">
        <v>10.9</v>
      </c>
    </row>
    <row r="293" spans="1:29" ht="12.75">
      <c r="A293" s="4" t="s">
        <v>220</v>
      </c>
      <c r="B293" s="4" t="s">
        <v>2</v>
      </c>
      <c r="C293" s="5" t="s">
        <v>273</v>
      </c>
      <c r="D293" s="4"/>
      <c r="E293" s="4" t="s">
        <v>8</v>
      </c>
      <c r="F293" s="4"/>
      <c r="G293" s="4"/>
      <c r="H293" s="4" t="s">
        <v>274</v>
      </c>
      <c r="I293">
        <v>1.7</v>
      </c>
      <c r="J293">
        <v>-8.4</v>
      </c>
      <c r="K293">
        <v>-2.3</v>
      </c>
      <c r="L293">
        <v>-0.1</v>
      </c>
      <c r="M293">
        <v>4.2</v>
      </c>
      <c r="N293">
        <v>9.1</v>
      </c>
      <c r="O293">
        <v>11.9</v>
      </c>
      <c r="P293">
        <v>7.6</v>
      </c>
      <c r="Q293">
        <v>8.9</v>
      </c>
      <c r="R293">
        <v>7.1</v>
      </c>
      <c r="S293">
        <v>9.3</v>
      </c>
      <c r="T293">
        <v>8.5</v>
      </c>
      <c r="U293">
        <v>11.8</v>
      </c>
      <c r="V293">
        <v>12.3</v>
      </c>
      <c r="W293">
        <v>12.4</v>
      </c>
      <c r="X293">
        <v>13.2</v>
      </c>
      <c r="Y293">
        <v>10.7</v>
      </c>
      <c r="Z293">
        <v>9.7</v>
      </c>
      <c r="AA293">
        <v>7.2</v>
      </c>
      <c r="AB293">
        <v>11</v>
      </c>
      <c r="AC293">
        <v>12.9</v>
      </c>
    </row>
    <row r="294" spans="1:29" ht="12.75">
      <c r="A294" s="4" t="s">
        <v>220</v>
      </c>
      <c r="B294" s="4" t="s">
        <v>2</v>
      </c>
      <c r="C294" s="5" t="s">
        <v>273</v>
      </c>
      <c r="D294" s="4"/>
      <c r="E294" s="4" t="s">
        <v>49</v>
      </c>
      <c r="F294" s="4"/>
      <c r="G294" s="4"/>
      <c r="H294" s="4" t="s">
        <v>274</v>
      </c>
      <c r="I294">
        <v>1.7</v>
      </c>
      <c r="J294">
        <v>5</v>
      </c>
      <c r="K294">
        <v>7.5</v>
      </c>
      <c r="L294">
        <v>5.8</v>
      </c>
      <c r="M294">
        <v>5.2</v>
      </c>
      <c r="N294">
        <v>5</v>
      </c>
      <c r="O294">
        <v>4.9</v>
      </c>
      <c r="P294">
        <v>10.8</v>
      </c>
      <c r="Q294">
        <v>7.2</v>
      </c>
      <c r="R294">
        <v>7.5</v>
      </c>
      <c r="S294">
        <v>5.9</v>
      </c>
      <c r="T294">
        <v>11.3</v>
      </c>
      <c r="U294">
        <v>7.4</v>
      </c>
      <c r="V294">
        <v>11</v>
      </c>
      <c r="W294">
        <v>12.7</v>
      </c>
      <c r="X294">
        <v>12</v>
      </c>
      <c r="Y294">
        <v>7</v>
      </c>
      <c r="Z294">
        <v>10.9</v>
      </c>
      <c r="AA294">
        <v>8.9</v>
      </c>
      <c r="AB294">
        <v>5.5</v>
      </c>
      <c r="AC294">
        <v>9.2</v>
      </c>
    </row>
    <row r="295" spans="1:29" ht="12.75">
      <c r="A295" s="4" t="s">
        <v>220</v>
      </c>
      <c r="B295" s="4" t="s">
        <v>2</v>
      </c>
      <c r="C295" s="5" t="s">
        <v>275</v>
      </c>
      <c r="D295" s="4"/>
      <c r="E295" s="4" t="s">
        <v>8</v>
      </c>
      <c r="F295" s="4"/>
      <c r="G295" s="4"/>
      <c r="H295" s="4" t="s">
        <v>276</v>
      </c>
      <c r="I295">
        <v>1.7</v>
      </c>
      <c r="J295">
        <v>2.3</v>
      </c>
      <c r="K295">
        <v>-1.2</v>
      </c>
      <c r="L295">
        <v>2</v>
      </c>
      <c r="M295">
        <v>6.3</v>
      </c>
      <c r="N295">
        <v>6.7</v>
      </c>
      <c r="O295">
        <v>2.2</v>
      </c>
      <c r="P295">
        <v>6.3</v>
      </c>
      <c r="Q295">
        <v>3.3</v>
      </c>
      <c r="R295">
        <v>7.8</v>
      </c>
      <c r="S295">
        <v>9.8</v>
      </c>
      <c r="T295">
        <v>11</v>
      </c>
      <c r="U295">
        <v>9.5</v>
      </c>
      <c r="V295">
        <v>9.9</v>
      </c>
      <c r="W295">
        <v>10.6</v>
      </c>
      <c r="X295">
        <v>9.5</v>
      </c>
      <c r="Y295">
        <v>15.2</v>
      </c>
      <c r="Z295">
        <v>10.6</v>
      </c>
      <c r="AA295">
        <v>9.9</v>
      </c>
      <c r="AB295">
        <v>2.4</v>
      </c>
      <c r="AC295">
        <v>9.7</v>
      </c>
    </row>
    <row r="296" spans="1:29" ht="12.75">
      <c r="A296" s="4" t="s">
        <v>220</v>
      </c>
      <c r="B296" s="4" t="s">
        <v>2</v>
      </c>
      <c r="C296" s="5" t="s">
        <v>277</v>
      </c>
      <c r="D296" s="4"/>
      <c r="E296" s="4" t="s">
        <v>8</v>
      </c>
      <c r="F296" s="4"/>
      <c r="G296" s="4"/>
      <c r="H296" s="4" t="s">
        <v>278</v>
      </c>
      <c r="I296">
        <v>1.7</v>
      </c>
      <c r="J296">
        <v>-2.6</v>
      </c>
      <c r="K296">
        <v>-1.7</v>
      </c>
      <c r="L296">
        <v>0.1</v>
      </c>
      <c r="M296">
        <v>7.4</v>
      </c>
      <c r="N296">
        <v>6.2</v>
      </c>
      <c r="O296">
        <v>3.1</v>
      </c>
      <c r="P296">
        <v>4.6</v>
      </c>
      <c r="Q296">
        <v>5.1</v>
      </c>
      <c r="R296">
        <v>8.4</v>
      </c>
      <c r="S296">
        <v>6.7</v>
      </c>
      <c r="T296">
        <v>10.3</v>
      </c>
      <c r="U296">
        <v>9.2</v>
      </c>
      <c r="V296">
        <v>11.4</v>
      </c>
      <c r="W296">
        <v>8.8</v>
      </c>
      <c r="X296">
        <v>9</v>
      </c>
      <c r="Y296">
        <v>14</v>
      </c>
      <c r="Z296">
        <v>12</v>
      </c>
      <c r="AA296">
        <v>6.7</v>
      </c>
      <c r="AB296">
        <v>1.7</v>
      </c>
      <c r="AC296">
        <v>9.8</v>
      </c>
    </row>
    <row r="297" spans="1:29" ht="12.75">
      <c r="A297" s="4" t="s">
        <v>220</v>
      </c>
      <c r="B297" s="4" t="s">
        <v>2</v>
      </c>
      <c r="C297" s="5" t="s">
        <v>279</v>
      </c>
      <c r="D297" s="4"/>
      <c r="E297" s="4" t="s">
        <v>8</v>
      </c>
      <c r="F297" s="4"/>
      <c r="G297" s="4"/>
      <c r="H297" s="4" t="s">
        <v>280</v>
      </c>
      <c r="I297">
        <v>1.7</v>
      </c>
      <c r="K297">
        <v>-0.6</v>
      </c>
      <c r="L297">
        <v>6.4</v>
      </c>
      <c r="M297">
        <v>14.7</v>
      </c>
      <c r="N297">
        <v>5.1</v>
      </c>
      <c r="O297">
        <v>2.9</v>
      </c>
      <c r="P297">
        <v>10.1</v>
      </c>
      <c r="Q297">
        <v>7</v>
      </c>
      <c r="R297">
        <v>5.1</v>
      </c>
      <c r="S297">
        <v>10.6</v>
      </c>
      <c r="T297">
        <v>11.5</v>
      </c>
      <c r="U297">
        <v>9.1</v>
      </c>
      <c r="V297">
        <v>6.6</v>
      </c>
      <c r="W297">
        <v>11.8</v>
      </c>
      <c r="X297">
        <v>10.5</v>
      </c>
      <c r="Y297">
        <v>13.9</v>
      </c>
      <c r="Z297">
        <v>12.3</v>
      </c>
      <c r="AA297">
        <v>12.8</v>
      </c>
      <c r="AB297">
        <v>15</v>
      </c>
      <c r="AC297">
        <v>10.4</v>
      </c>
    </row>
    <row r="298" spans="1:29" ht="12.75">
      <c r="A298" s="4" t="s">
        <v>220</v>
      </c>
      <c r="B298" s="4" t="s">
        <v>2</v>
      </c>
      <c r="C298" s="5" t="s">
        <v>279</v>
      </c>
      <c r="D298" s="4"/>
      <c r="E298" s="4" t="s">
        <v>49</v>
      </c>
      <c r="F298" s="4"/>
      <c r="G298" s="4"/>
      <c r="H298" s="4" t="s">
        <v>280</v>
      </c>
      <c r="I298">
        <v>1.7</v>
      </c>
      <c r="J298">
        <v>12.6</v>
      </c>
      <c r="K298">
        <v>10.9</v>
      </c>
      <c r="L298">
        <v>8.1</v>
      </c>
      <c r="M298">
        <v>5.2</v>
      </c>
      <c r="N298">
        <v>8.3</v>
      </c>
      <c r="O298">
        <v>12.6</v>
      </c>
      <c r="P298">
        <v>8.2</v>
      </c>
      <c r="Q298">
        <v>4.6</v>
      </c>
      <c r="R298">
        <v>7.3</v>
      </c>
      <c r="S298">
        <v>5.4</v>
      </c>
      <c r="T298">
        <v>3.4</v>
      </c>
      <c r="U298">
        <v>8.4</v>
      </c>
      <c r="V298">
        <v>6.1</v>
      </c>
      <c r="W298">
        <v>10</v>
      </c>
      <c r="X298">
        <v>3.2</v>
      </c>
      <c r="Y298">
        <v>10.3</v>
      </c>
      <c r="Z298">
        <v>8.7</v>
      </c>
      <c r="AA298">
        <v>12.9</v>
      </c>
      <c r="AB298">
        <v>4.2</v>
      </c>
      <c r="AC298">
        <v>12.4</v>
      </c>
    </row>
    <row r="299" spans="1:29" ht="12.75">
      <c r="A299" s="4" t="s">
        <v>220</v>
      </c>
      <c r="B299" s="4" t="s">
        <v>3</v>
      </c>
      <c r="C299" s="5" t="s">
        <v>552</v>
      </c>
      <c r="D299" s="5" t="s">
        <v>551</v>
      </c>
      <c r="E299" s="4" t="s">
        <v>8</v>
      </c>
      <c r="F299" s="4"/>
      <c r="G299" s="4"/>
      <c r="H299" s="4"/>
      <c r="I299">
        <v>1.7</v>
      </c>
      <c r="L299">
        <v>7.1</v>
      </c>
      <c r="M299">
        <v>2</v>
      </c>
      <c r="N299">
        <v>3.2</v>
      </c>
      <c r="O299">
        <v>7.6</v>
      </c>
      <c r="P299">
        <v>7</v>
      </c>
      <c r="Q299">
        <v>5.1</v>
      </c>
      <c r="R299">
        <v>5.1</v>
      </c>
      <c r="S299">
        <v>3.2</v>
      </c>
      <c r="T299">
        <v>6.1</v>
      </c>
      <c r="U299">
        <v>7.9</v>
      </c>
      <c r="V299">
        <v>10.2</v>
      </c>
      <c r="W299">
        <v>10.9</v>
      </c>
      <c r="X299">
        <v>10.3</v>
      </c>
      <c r="Y299">
        <v>9.3</v>
      </c>
      <c r="Z299">
        <v>11.1</v>
      </c>
      <c r="AA299">
        <v>11.5</v>
      </c>
      <c r="AB299">
        <v>8.8</v>
      </c>
      <c r="AC299">
        <v>10.6</v>
      </c>
    </row>
    <row r="300" spans="1:29" ht="12.75">
      <c r="A300" s="4" t="s">
        <v>220</v>
      </c>
      <c r="B300" s="4" t="s">
        <v>3</v>
      </c>
      <c r="C300" s="5" t="s">
        <v>552</v>
      </c>
      <c r="D300" s="5" t="s">
        <v>551</v>
      </c>
      <c r="E300" s="4" t="s">
        <v>49</v>
      </c>
      <c r="F300" s="4"/>
      <c r="G300" s="4"/>
      <c r="H300" s="4"/>
      <c r="I300">
        <v>1.7</v>
      </c>
      <c r="J300">
        <v>4.6</v>
      </c>
      <c r="K300">
        <v>8.4</v>
      </c>
      <c r="L300">
        <v>11.4</v>
      </c>
      <c r="M300">
        <v>6.7</v>
      </c>
      <c r="N300">
        <v>9.5</v>
      </c>
      <c r="O300">
        <v>6.2</v>
      </c>
      <c r="P300">
        <v>11.8</v>
      </c>
      <c r="Q300">
        <v>18.1</v>
      </c>
      <c r="R300">
        <v>6.1</v>
      </c>
      <c r="S300">
        <v>7.3</v>
      </c>
      <c r="T300">
        <v>10.9</v>
      </c>
      <c r="U300">
        <v>10.3</v>
      </c>
      <c r="V300">
        <v>11.8</v>
      </c>
      <c r="W300">
        <v>5.7</v>
      </c>
      <c r="X300">
        <v>8.9</v>
      </c>
      <c r="Y300">
        <v>6.9</v>
      </c>
      <c r="Z300">
        <v>12.8</v>
      </c>
      <c r="AA300">
        <v>7.7</v>
      </c>
      <c r="AB300">
        <v>15.9</v>
      </c>
      <c r="AC300">
        <v>9.2</v>
      </c>
    </row>
    <row r="301" spans="1:29" ht="12.75">
      <c r="A301" s="4" t="s">
        <v>220</v>
      </c>
      <c r="B301" s="4" t="s">
        <v>3</v>
      </c>
      <c r="C301" s="5" t="s">
        <v>552</v>
      </c>
      <c r="D301" s="5" t="s">
        <v>553</v>
      </c>
      <c r="E301" s="4" t="s">
        <v>8</v>
      </c>
      <c r="F301" s="4"/>
      <c r="G301" s="4"/>
      <c r="H301" s="4"/>
      <c r="I301">
        <v>1.7</v>
      </c>
      <c r="L301">
        <v>7.3</v>
      </c>
      <c r="M301">
        <v>4</v>
      </c>
      <c r="N301">
        <v>3.4</v>
      </c>
      <c r="O301">
        <v>9.1</v>
      </c>
      <c r="P301">
        <v>5.7</v>
      </c>
      <c r="Q301">
        <v>5.8</v>
      </c>
      <c r="R301">
        <v>3.9</v>
      </c>
      <c r="S301">
        <v>4</v>
      </c>
      <c r="T301">
        <v>5.1</v>
      </c>
      <c r="U301">
        <v>7.3</v>
      </c>
      <c r="V301">
        <v>9.8</v>
      </c>
      <c r="W301">
        <v>10.6</v>
      </c>
      <c r="X301">
        <v>10.3</v>
      </c>
      <c r="Y301">
        <v>9.6</v>
      </c>
      <c r="Z301">
        <v>11</v>
      </c>
      <c r="AA301">
        <v>10.7</v>
      </c>
      <c r="AB301">
        <v>10.6</v>
      </c>
      <c r="AC301">
        <v>10.4</v>
      </c>
    </row>
    <row r="302" spans="1:29" ht="12.75">
      <c r="A302" s="4" t="s">
        <v>220</v>
      </c>
      <c r="B302" s="4" t="s">
        <v>3</v>
      </c>
      <c r="C302" s="5" t="s">
        <v>552</v>
      </c>
      <c r="D302" s="5" t="s">
        <v>553</v>
      </c>
      <c r="E302" s="4" t="s">
        <v>49</v>
      </c>
      <c r="F302" s="4"/>
      <c r="G302" s="4"/>
      <c r="H302" s="4"/>
      <c r="I302">
        <v>1.7</v>
      </c>
      <c r="J302">
        <v>4.7</v>
      </c>
      <c r="K302">
        <v>10.9</v>
      </c>
      <c r="L302">
        <v>7.2</v>
      </c>
      <c r="M302">
        <v>9</v>
      </c>
      <c r="N302">
        <v>9.5</v>
      </c>
      <c r="O302">
        <v>5.9</v>
      </c>
      <c r="P302">
        <v>9.3</v>
      </c>
      <c r="Q302">
        <v>18</v>
      </c>
      <c r="R302">
        <v>6.7</v>
      </c>
      <c r="S302">
        <v>6.2</v>
      </c>
      <c r="T302">
        <v>9.8</v>
      </c>
      <c r="U302">
        <v>11</v>
      </c>
      <c r="V302">
        <v>11.6</v>
      </c>
      <c r="W302">
        <v>6.6</v>
      </c>
      <c r="X302">
        <v>10.7</v>
      </c>
      <c r="Y302">
        <v>6.5</v>
      </c>
      <c r="Z302">
        <v>12.7</v>
      </c>
      <c r="AA302">
        <v>8.8</v>
      </c>
      <c r="AB302">
        <v>14.5</v>
      </c>
      <c r="AC302">
        <v>9.4</v>
      </c>
    </row>
    <row r="303" spans="1:29" ht="12.75">
      <c r="A303" s="4" t="s">
        <v>220</v>
      </c>
      <c r="B303" s="4" t="s">
        <v>3</v>
      </c>
      <c r="C303" s="5" t="s">
        <v>556</v>
      </c>
      <c r="D303" s="7" t="s">
        <v>554</v>
      </c>
      <c r="E303" s="4" t="s">
        <v>8</v>
      </c>
      <c r="F303" s="4"/>
      <c r="G303" s="4"/>
      <c r="H303" s="4"/>
      <c r="I303">
        <v>1.7</v>
      </c>
      <c r="J303">
        <v>-4.2</v>
      </c>
      <c r="K303">
        <v>-5.3</v>
      </c>
      <c r="L303">
        <v>1.8</v>
      </c>
      <c r="M303">
        <v>7.5</v>
      </c>
      <c r="N303">
        <v>6.6</v>
      </c>
      <c r="O303">
        <v>5.7</v>
      </c>
      <c r="P303">
        <v>6.2</v>
      </c>
      <c r="Q303">
        <v>7.8</v>
      </c>
      <c r="R303">
        <v>9.4</v>
      </c>
      <c r="S303">
        <v>12.3</v>
      </c>
      <c r="T303">
        <v>13.8</v>
      </c>
      <c r="U303">
        <v>7.5</v>
      </c>
      <c r="V303">
        <v>12.8</v>
      </c>
      <c r="W303">
        <v>11.1</v>
      </c>
      <c r="X303">
        <v>12.3</v>
      </c>
      <c r="Y303">
        <v>12.8</v>
      </c>
      <c r="Z303">
        <v>10.5</v>
      </c>
      <c r="AA303">
        <v>7.8</v>
      </c>
      <c r="AB303">
        <v>13</v>
      </c>
      <c r="AC303">
        <v>6.4</v>
      </c>
    </row>
    <row r="304" spans="1:29" ht="12.75">
      <c r="A304" s="4" t="s">
        <v>220</v>
      </c>
      <c r="B304" s="4" t="s">
        <v>3</v>
      </c>
      <c r="C304" s="5" t="s">
        <v>556</v>
      </c>
      <c r="D304" s="7" t="s">
        <v>554</v>
      </c>
      <c r="E304" s="4" t="s">
        <v>49</v>
      </c>
      <c r="F304" s="4"/>
      <c r="G304" s="4"/>
      <c r="H304" s="4"/>
      <c r="I304">
        <v>1.7</v>
      </c>
      <c r="J304">
        <v>5.9</v>
      </c>
      <c r="K304">
        <v>7</v>
      </c>
      <c r="L304">
        <v>7.5</v>
      </c>
      <c r="M304">
        <v>3.3</v>
      </c>
      <c r="N304">
        <v>4.8</v>
      </c>
      <c r="O304">
        <v>7.5</v>
      </c>
      <c r="P304">
        <v>6</v>
      </c>
      <c r="Q304">
        <v>8.3</v>
      </c>
      <c r="R304">
        <v>9.1</v>
      </c>
      <c r="S304">
        <v>7.9</v>
      </c>
      <c r="T304">
        <v>9</v>
      </c>
      <c r="U304">
        <v>10.6</v>
      </c>
      <c r="V304">
        <v>9.5</v>
      </c>
      <c r="W304">
        <v>9.6</v>
      </c>
      <c r="X304">
        <v>11.9</v>
      </c>
      <c r="Y304">
        <v>8.3</v>
      </c>
      <c r="Z304">
        <v>9.9</v>
      </c>
      <c r="AA304">
        <v>10.6</v>
      </c>
      <c r="AB304">
        <v>8.9</v>
      </c>
      <c r="AC304">
        <v>7.7</v>
      </c>
    </row>
    <row r="305" spans="1:29" ht="12.75">
      <c r="A305" s="4" t="s">
        <v>220</v>
      </c>
      <c r="B305" s="4" t="s">
        <v>3</v>
      </c>
      <c r="C305" s="5" t="s">
        <v>556</v>
      </c>
      <c r="D305" s="5" t="s">
        <v>555</v>
      </c>
      <c r="E305" s="4" t="s">
        <v>8</v>
      </c>
      <c r="F305" s="4"/>
      <c r="G305" s="4"/>
      <c r="H305" s="4"/>
      <c r="I305">
        <v>1.7</v>
      </c>
      <c r="K305">
        <v>0.4</v>
      </c>
      <c r="L305">
        <v>1.9</v>
      </c>
      <c r="M305">
        <v>0.2</v>
      </c>
      <c r="N305">
        <v>0.4</v>
      </c>
      <c r="O305">
        <v>7</v>
      </c>
      <c r="P305">
        <v>7.4</v>
      </c>
      <c r="Q305">
        <v>6.3</v>
      </c>
      <c r="R305">
        <v>9.7</v>
      </c>
      <c r="S305">
        <v>6.2</v>
      </c>
      <c r="T305">
        <v>11.9</v>
      </c>
      <c r="U305">
        <v>13.9</v>
      </c>
      <c r="V305">
        <v>9.9</v>
      </c>
      <c r="W305">
        <v>9.3</v>
      </c>
      <c r="X305">
        <v>11.5</v>
      </c>
      <c r="Y305">
        <v>9.2</v>
      </c>
      <c r="Z305">
        <v>17.2</v>
      </c>
      <c r="AA305">
        <v>10.9</v>
      </c>
      <c r="AB305">
        <v>12</v>
      </c>
      <c r="AC305">
        <v>9.5</v>
      </c>
    </row>
    <row r="306" spans="1:29" ht="12.75">
      <c r="A306" s="4" t="s">
        <v>220</v>
      </c>
      <c r="B306" s="4" t="s">
        <v>3</v>
      </c>
      <c r="C306" s="5" t="s">
        <v>556</v>
      </c>
      <c r="D306" s="5" t="s">
        <v>555</v>
      </c>
      <c r="E306" s="4" t="s">
        <v>49</v>
      </c>
      <c r="F306" s="4"/>
      <c r="G306" s="4"/>
      <c r="H306" s="4"/>
      <c r="I306">
        <v>1.7</v>
      </c>
      <c r="J306">
        <v>11.9</v>
      </c>
      <c r="K306">
        <v>8.9</v>
      </c>
      <c r="L306">
        <v>9.6</v>
      </c>
      <c r="M306">
        <v>10.4</v>
      </c>
      <c r="N306">
        <v>11.1</v>
      </c>
      <c r="O306">
        <v>8</v>
      </c>
      <c r="P306">
        <v>7.7</v>
      </c>
      <c r="Q306">
        <v>11.1</v>
      </c>
      <c r="R306">
        <v>2.5</v>
      </c>
      <c r="S306">
        <v>6.3</v>
      </c>
      <c r="T306">
        <v>5.2</v>
      </c>
      <c r="U306">
        <v>-1.5</v>
      </c>
      <c r="V306">
        <v>3.9</v>
      </c>
      <c r="W306">
        <v>7.8</v>
      </c>
      <c r="X306">
        <v>16.8</v>
      </c>
      <c r="Y306">
        <v>6</v>
      </c>
      <c r="Z306">
        <v>10.9</v>
      </c>
      <c r="AA306">
        <v>8.8</v>
      </c>
      <c r="AB306">
        <v>12.1</v>
      </c>
      <c r="AC306">
        <v>7.4</v>
      </c>
    </row>
    <row r="307" spans="1:29" ht="12.75">
      <c r="A307" s="4" t="s">
        <v>220</v>
      </c>
      <c r="B307" s="4" t="s">
        <v>3</v>
      </c>
      <c r="C307" s="6" t="s">
        <v>241</v>
      </c>
      <c r="D307" s="7" t="s">
        <v>500</v>
      </c>
      <c r="E307" s="4" t="s">
        <v>8</v>
      </c>
      <c r="F307" s="4"/>
      <c r="G307" s="4"/>
      <c r="H307" s="4"/>
      <c r="I307">
        <v>1.7</v>
      </c>
      <c r="J307">
        <v>-3.5</v>
      </c>
      <c r="K307">
        <v>-1.2</v>
      </c>
      <c r="L307">
        <v>7.8</v>
      </c>
      <c r="M307">
        <v>4.7</v>
      </c>
      <c r="N307">
        <v>7</v>
      </c>
      <c r="O307">
        <v>5.8</v>
      </c>
      <c r="P307">
        <v>8.2</v>
      </c>
      <c r="Q307">
        <v>7.2</v>
      </c>
      <c r="R307">
        <v>8.1</v>
      </c>
      <c r="S307">
        <v>9.5</v>
      </c>
      <c r="T307">
        <v>10.2</v>
      </c>
      <c r="U307">
        <v>10.5</v>
      </c>
      <c r="V307">
        <v>12.8</v>
      </c>
      <c r="W307">
        <v>10.9</v>
      </c>
      <c r="X307">
        <v>11.5</v>
      </c>
      <c r="Y307">
        <v>9.9</v>
      </c>
      <c r="Z307">
        <v>9.3</v>
      </c>
      <c r="AA307">
        <v>12.7</v>
      </c>
      <c r="AB307">
        <v>10</v>
      </c>
      <c r="AC307">
        <v>9.2</v>
      </c>
    </row>
    <row r="308" spans="1:29" ht="12.75">
      <c r="A308" s="4" t="s">
        <v>220</v>
      </c>
      <c r="B308" s="4" t="s">
        <v>3</v>
      </c>
      <c r="C308" s="6" t="s">
        <v>241</v>
      </c>
      <c r="D308" s="7" t="s">
        <v>500</v>
      </c>
      <c r="E308" s="4" t="s">
        <v>49</v>
      </c>
      <c r="F308" s="4"/>
      <c r="G308" s="4"/>
      <c r="H308" s="4"/>
      <c r="I308">
        <v>1.7</v>
      </c>
      <c r="J308">
        <v>11.5</v>
      </c>
      <c r="K308">
        <v>4.6</v>
      </c>
      <c r="L308">
        <v>4.7</v>
      </c>
      <c r="M308">
        <v>0.1</v>
      </c>
      <c r="N308">
        <v>4.2</v>
      </c>
      <c r="O308">
        <v>5</v>
      </c>
      <c r="P308">
        <v>8.8</v>
      </c>
      <c r="Q308">
        <v>8.6</v>
      </c>
      <c r="R308">
        <v>6.8</v>
      </c>
      <c r="S308">
        <v>13.5</v>
      </c>
      <c r="T308">
        <v>10.7</v>
      </c>
      <c r="U308">
        <v>9.2</v>
      </c>
      <c r="V308">
        <v>10.9</v>
      </c>
      <c r="W308">
        <v>8.9</v>
      </c>
      <c r="X308">
        <v>11.7</v>
      </c>
      <c r="Y308">
        <v>7.5</v>
      </c>
      <c r="Z308">
        <v>8.7</v>
      </c>
      <c r="AA308">
        <v>6.6</v>
      </c>
      <c r="AB308">
        <v>13.3</v>
      </c>
      <c r="AC308">
        <v>7.6</v>
      </c>
    </row>
    <row r="309" spans="1:29" ht="12.75">
      <c r="A309" s="4" t="s">
        <v>220</v>
      </c>
      <c r="B309" s="4" t="s">
        <v>3</v>
      </c>
      <c r="C309" s="6" t="s">
        <v>241</v>
      </c>
      <c r="D309" s="5" t="s">
        <v>499</v>
      </c>
      <c r="E309" s="4" t="s">
        <v>8</v>
      </c>
      <c r="F309" s="4"/>
      <c r="G309" s="4"/>
      <c r="H309" s="4"/>
      <c r="I309">
        <v>1.7</v>
      </c>
      <c r="L309">
        <v>-0.8</v>
      </c>
      <c r="M309">
        <v>7.2</v>
      </c>
      <c r="N309">
        <v>4.9</v>
      </c>
      <c r="O309">
        <v>4.4</v>
      </c>
      <c r="P309">
        <v>6.7</v>
      </c>
      <c r="Q309">
        <v>6.8</v>
      </c>
      <c r="R309">
        <v>7</v>
      </c>
      <c r="S309">
        <v>8.2</v>
      </c>
      <c r="T309">
        <v>13.4</v>
      </c>
      <c r="U309">
        <v>8.6</v>
      </c>
      <c r="V309">
        <v>13.3</v>
      </c>
      <c r="W309">
        <v>12.2</v>
      </c>
      <c r="X309">
        <v>10.8</v>
      </c>
      <c r="Y309">
        <v>11.9</v>
      </c>
      <c r="Z309">
        <v>11.7</v>
      </c>
      <c r="AA309">
        <v>9.7</v>
      </c>
      <c r="AB309">
        <v>14.9</v>
      </c>
      <c r="AC309">
        <v>11.6</v>
      </c>
    </row>
    <row r="310" spans="1:29" ht="12.75">
      <c r="A310" s="4" t="s">
        <v>220</v>
      </c>
      <c r="B310" s="4" t="s">
        <v>3</v>
      </c>
      <c r="C310" s="6" t="s">
        <v>241</v>
      </c>
      <c r="D310" s="5" t="s">
        <v>499</v>
      </c>
      <c r="E310" s="4" t="s">
        <v>49</v>
      </c>
      <c r="F310" s="4"/>
      <c r="G310" s="4"/>
      <c r="H310" s="4"/>
      <c r="I310">
        <v>1.7</v>
      </c>
      <c r="J310">
        <v>9.2</v>
      </c>
      <c r="K310">
        <v>11.1</v>
      </c>
      <c r="L310">
        <v>9.5</v>
      </c>
      <c r="M310">
        <v>9.2</v>
      </c>
      <c r="N310">
        <v>8.7</v>
      </c>
      <c r="O310">
        <v>8.6</v>
      </c>
      <c r="P310">
        <v>3</v>
      </c>
      <c r="Q310">
        <v>10.5</v>
      </c>
      <c r="R310">
        <v>0.9</v>
      </c>
      <c r="S310">
        <v>3.7</v>
      </c>
      <c r="T310">
        <v>11.9</v>
      </c>
      <c r="U310">
        <v>6.5</v>
      </c>
      <c r="V310">
        <v>7.7</v>
      </c>
      <c r="W310">
        <v>11.3</v>
      </c>
      <c r="X310">
        <v>8.1</v>
      </c>
      <c r="Y310">
        <v>6.9</v>
      </c>
      <c r="Z310">
        <v>7.4</v>
      </c>
      <c r="AA310">
        <v>7.1</v>
      </c>
      <c r="AB310">
        <v>10.6</v>
      </c>
      <c r="AC310">
        <v>11.3</v>
      </c>
    </row>
    <row r="311" spans="1:29" ht="12.75">
      <c r="A311" s="4" t="s">
        <v>220</v>
      </c>
      <c r="B311" s="4" t="s">
        <v>3</v>
      </c>
      <c r="C311" s="6" t="s">
        <v>242</v>
      </c>
      <c r="D311" s="7" t="s">
        <v>501</v>
      </c>
      <c r="E311" s="4" t="s">
        <v>8</v>
      </c>
      <c r="F311" s="4"/>
      <c r="G311" s="4"/>
      <c r="H311" s="4"/>
      <c r="I311">
        <v>1.7</v>
      </c>
      <c r="J311">
        <v>-1.9</v>
      </c>
      <c r="K311">
        <v>0.1</v>
      </c>
      <c r="L311">
        <v>6.2</v>
      </c>
      <c r="M311">
        <v>3.8</v>
      </c>
      <c r="N311">
        <v>7.9</v>
      </c>
      <c r="O311">
        <v>7.8</v>
      </c>
      <c r="P311">
        <v>10.7</v>
      </c>
      <c r="Q311">
        <v>11.6</v>
      </c>
      <c r="R311">
        <v>8.2</v>
      </c>
      <c r="S311">
        <v>9.8</v>
      </c>
      <c r="T311">
        <v>11.5</v>
      </c>
      <c r="U311">
        <v>8.9</v>
      </c>
      <c r="V311">
        <v>10.1</v>
      </c>
      <c r="W311">
        <v>9.9</v>
      </c>
      <c r="X311">
        <v>10.6</v>
      </c>
      <c r="Y311">
        <v>11.4</v>
      </c>
      <c r="Z311">
        <v>9</v>
      </c>
      <c r="AA311">
        <v>11.6</v>
      </c>
      <c r="AB311">
        <v>7</v>
      </c>
      <c r="AC311">
        <v>10.7</v>
      </c>
    </row>
    <row r="312" spans="1:29" ht="12.75">
      <c r="A312" s="4" t="s">
        <v>220</v>
      </c>
      <c r="B312" s="4" t="s">
        <v>3</v>
      </c>
      <c r="C312" s="6" t="s">
        <v>242</v>
      </c>
      <c r="D312" s="7" t="s">
        <v>501</v>
      </c>
      <c r="E312" s="4" t="s">
        <v>49</v>
      </c>
      <c r="F312" s="4"/>
      <c r="G312" s="4"/>
      <c r="H312" s="4"/>
      <c r="I312">
        <v>1.7</v>
      </c>
      <c r="J312">
        <v>5.7</v>
      </c>
      <c r="K312">
        <v>7.7</v>
      </c>
      <c r="L312">
        <v>1.3</v>
      </c>
      <c r="M312">
        <v>6.4</v>
      </c>
      <c r="N312">
        <v>6.5</v>
      </c>
      <c r="O312">
        <v>9.7</v>
      </c>
      <c r="P312">
        <v>10.7</v>
      </c>
      <c r="Q312">
        <v>9.9</v>
      </c>
      <c r="R312">
        <v>10.6</v>
      </c>
      <c r="S312">
        <v>7.8</v>
      </c>
      <c r="T312">
        <v>1.2</v>
      </c>
      <c r="U312">
        <v>9.9</v>
      </c>
      <c r="V312">
        <v>6.7</v>
      </c>
      <c r="W312">
        <v>9.2</v>
      </c>
      <c r="X312">
        <v>13.3</v>
      </c>
      <c r="Y312">
        <v>6.7</v>
      </c>
      <c r="Z312">
        <v>10</v>
      </c>
      <c r="AA312">
        <v>9.1</v>
      </c>
      <c r="AB312">
        <v>10.5</v>
      </c>
      <c r="AC312">
        <v>10.4</v>
      </c>
    </row>
    <row r="313" spans="1:29" ht="12.75">
      <c r="A313" s="4" t="s">
        <v>220</v>
      </c>
      <c r="B313" s="4" t="s">
        <v>3</v>
      </c>
      <c r="C313" s="6" t="s">
        <v>242</v>
      </c>
      <c r="D313" s="5" t="s">
        <v>510</v>
      </c>
      <c r="E313" s="4" t="s">
        <v>8</v>
      </c>
      <c r="F313" s="4"/>
      <c r="G313" s="4"/>
      <c r="H313" s="4"/>
      <c r="I313">
        <v>1.7</v>
      </c>
      <c r="K313">
        <v>-2.1</v>
      </c>
      <c r="L313">
        <v>5.2</v>
      </c>
      <c r="M313">
        <v>11.2</v>
      </c>
      <c r="N313">
        <v>-1.5</v>
      </c>
      <c r="O313">
        <v>7.9</v>
      </c>
      <c r="P313">
        <v>6.7</v>
      </c>
      <c r="Q313">
        <v>6.3</v>
      </c>
      <c r="R313">
        <v>11.5</v>
      </c>
      <c r="S313">
        <v>10.7</v>
      </c>
      <c r="T313">
        <v>8.6</v>
      </c>
      <c r="U313">
        <v>13.6</v>
      </c>
      <c r="V313">
        <v>12.1</v>
      </c>
      <c r="W313">
        <v>10</v>
      </c>
      <c r="X313">
        <v>11.8</v>
      </c>
      <c r="Y313">
        <v>10.8</v>
      </c>
      <c r="Z313">
        <v>11</v>
      </c>
      <c r="AA313">
        <v>13.1</v>
      </c>
      <c r="AB313">
        <v>13</v>
      </c>
      <c r="AC313">
        <v>12.8</v>
      </c>
    </row>
    <row r="314" spans="1:29" ht="12.75">
      <c r="A314" s="4" t="s">
        <v>220</v>
      </c>
      <c r="B314" s="4" t="s">
        <v>3</v>
      </c>
      <c r="C314" s="6" t="s">
        <v>242</v>
      </c>
      <c r="D314" s="5" t="s">
        <v>510</v>
      </c>
      <c r="E314" s="4" t="s">
        <v>49</v>
      </c>
      <c r="F314" s="4"/>
      <c r="G314" s="4"/>
      <c r="H314" s="4"/>
      <c r="I314">
        <v>1.7</v>
      </c>
      <c r="J314">
        <v>7.9</v>
      </c>
      <c r="K314">
        <v>11.4</v>
      </c>
      <c r="L314">
        <v>9.2</v>
      </c>
      <c r="M314">
        <v>8.9</v>
      </c>
      <c r="N314">
        <v>15.3</v>
      </c>
      <c r="O314">
        <v>8.4</v>
      </c>
      <c r="P314">
        <v>3</v>
      </c>
      <c r="Q314">
        <v>3.7</v>
      </c>
      <c r="R314">
        <v>1.1</v>
      </c>
      <c r="S314">
        <v>5.1</v>
      </c>
      <c r="T314">
        <v>10.8</v>
      </c>
      <c r="U314">
        <v>15.6</v>
      </c>
      <c r="V314">
        <v>-0.7</v>
      </c>
      <c r="W314">
        <v>5.6</v>
      </c>
      <c r="X314">
        <v>5.7</v>
      </c>
      <c r="Y314">
        <v>7.4</v>
      </c>
      <c r="Z314">
        <v>12.6</v>
      </c>
      <c r="AA314">
        <v>8.3</v>
      </c>
      <c r="AB314">
        <v>12.6</v>
      </c>
      <c r="AC314">
        <v>12.2</v>
      </c>
    </row>
    <row r="315" spans="1:29" ht="12.75">
      <c r="A315" s="4" t="s">
        <v>220</v>
      </c>
      <c r="B315" s="4" t="s">
        <v>3</v>
      </c>
      <c r="C315" s="5" t="s">
        <v>281</v>
      </c>
      <c r="D315" s="4" t="s">
        <v>282</v>
      </c>
      <c r="E315" s="4" t="s">
        <v>8</v>
      </c>
      <c r="F315" s="4"/>
      <c r="G315" s="4"/>
      <c r="H315" s="4" t="s">
        <v>283</v>
      </c>
      <c r="I315">
        <v>1.7</v>
      </c>
      <c r="K315">
        <v>-0.8</v>
      </c>
      <c r="L315">
        <v>-8.2</v>
      </c>
      <c r="M315">
        <v>-1.3</v>
      </c>
      <c r="N315">
        <v>1.2</v>
      </c>
      <c r="O315">
        <v>5.2</v>
      </c>
      <c r="P315">
        <v>3.3</v>
      </c>
      <c r="Q315">
        <v>7.2</v>
      </c>
      <c r="R315">
        <v>9.4</v>
      </c>
      <c r="S315">
        <v>6.8</v>
      </c>
      <c r="T315">
        <v>6.8</v>
      </c>
      <c r="U315">
        <v>10.9</v>
      </c>
      <c r="V315">
        <v>9.6</v>
      </c>
      <c r="W315">
        <v>11.9</v>
      </c>
      <c r="X315">
        <v>12.5</v>
      </c>
      <c r="Y315">
        <v>15.3</v>
      </c>
      <c r="Z315">
        <v>11.6</v>
      </c>
      <c r="AA315">
        <v>12.7</v>
      </c>
      <c r="AB315">
        <v>10.1</v>
      </c>
      <c r="AC315">
        <v>11.4</v>
      </c>
    </row>
    <row r="316" spans="1:29" ht="12.75">
      <c r="A316" s="4" t="s">
        <v>220</v>
      </c>
      <c r="B316" s="4" t="s">
        <v>3</v>
      </c>
      <c r="C316" s="5" t="s">
        <v>281</v>
      </c>
      <c r="D316" s="4" t="s">
        <v>282</v>
      </c>
      <c r="E316" s="4" t="s">
        <v>49</v>
      </c>
      <c r="F316" s="4"/>
      <c r="G316" s="4"/>
      <c r="H316" s="4" t="s">
        <v>283</v>
      </c>
      <c r="I316">
        <v>1.7</v>
      </c>
      <c r="J316">
        <v>7.1</v>
      </c>
      <c r="K316">
        <v>2.8</v>
      </c>
      <c r="L316">
        <v>2.3</v>
      </c>
      <c r="M316">
        <v>1.2</v>
      </c>
      <c r="N316">
        <v>6</v>
      </c>
      <c r="O316">
        <v>6</v>
      </c>
      <c r="P316">
        <v>5.7</v>
      </c>
      <c r="Q316">
        <v>12.8</v>
      </c>
      <c r="R316">
        <v>8.1</v>
      </c>
      <c r="S316">
        <v>8.1</v>
      </c>
      <c r="T316">
        <v>6</v>
      </c>
      <c r="U316">
        <v>9.9</v>
      </c>
      <c r="V316">
        <v>15.5</v>
      </c>
      <c r="W316">
        <v>11.8</v>
      </c>
      <c r="X316">
        <v>8.6</v>
      </c>
      <c r="Y316">
        <v>13.9</v>
      </c>
      <c r="Z316">
        <v>8.3</v>
      </c>
      <c r="AA316">
        <v>10.7</v>
      </c>
      <c r="AB316">
        <v>9</v>
      </c>
      <c r="AC316">
        <v>10.7</v>
      </c>
    </row>
    <row r="317" spans="1:29" ht="12.75">
      <c r="A317" s="4" t="s">
        <v>220</v>
      </c>
      <c r="B317" s="4" t="s">
        <v>3</v>
      </c>
      <c r="C317" s="6" t="s">
        <v>262</v>
      </c>
      <c r="D317" s="7" t="s">
        <v>508</v>
      </c>
      <c r="E317" s="4" t="s">
        <v>8</v>
      </c>
      <c r="F317" s="4"/>
      <c r="G317" s="4"/>
      <c r="H317" s="4"/>
      <c r="I317">
        <v>1.7</v>
      </c>
      <c r="J317">
        <v>7.9</v>
      </c>
      <c r="K317">
        <v>6.7</v>
      </c>
      <c r="L317">
        <v>8.1</v>
      </c>
      <c r="M317">
        <v>2.4</v>
      </c>
      <c r="N317">
        <v>7.6</v>
      </c>
      <c r="O317">
        <v>8.4</v>
      </c>
      <c r="P317">
        <v>7</v>
      </c>
      <c r="Q317">
        <v>7.9</v>
      </c>
      <c r="R317">
        <v>6.3</v>
      </c>
      <c r="S317">
        <v>14.1</v>
      </c>
      <c r="T317">
        <v>8.1</v>
      </c>
      <c r="U317">
        <v>9.6</v>
      </c>
      <c r="V317">
        <v>9.9</v>
      </c>
      <c r="W317">
        <v>8.7</v>
      </c>
      <c r="X317">
        <v>5.6</v>
      </c>
      <c r="Y317">
        <v>10.1</v>
      </c>
      <c r="Z317">
        <v>8.8</v>
      </c>
      <c r="AA317">
        <v>7.1</v>
      </c>
      <c r="AB317">
        <v>8.9</v>
      </c>
      <c r="AC317">
        <v>8.5</v>
      </c>
    </row>
    <row r="318" spans="1:29" ht="12.75">
      <c r="A318" s="4" t="s">
        <v>220</v>
      </c>
      <c r="B318" s="4" t="s">
        <v>3</v>
      </c>
      <c r="C318" s="6" t="s">
        <v>262</v>
      </c>
      <c r="D318" s="7" t="s">
        <v>508</v>
      </c>
      <c r="E318" s="4" t="s">
        <v>49</v>
      </c>
      <c r="F318" s="4"/>
      <c r="G318" s="4"/>
      <c r="H318" s="4"/>
      <c r="I318">
        <v>1.7</v>
      </c>
      <c r="J318">
        <v>10.9</v>
      </c>
      <c r="K318">
        <v>5.4</v>
      </c>
      <c r="L318">
        <v>6.5</v>
      </c>
      <c r="M318">
        <v>9.4</v>
      </c>
      <c r="N318">
        <v>6.6</v>
      </c>
      <c r="O318">
        <v>8.3</v>
      </c>
      <c r="P318">
        <v>7.4</v>
      </c>
      <c r="Q318">
        <v>6.9</v>
      </c>
      <c r="R318">
        <v>10.6</v>
      </c>
      <c r="S318">
        <v>10</v>
      </c>
      <c r="T318">
        <v>6.1</v>
      </c>
      <c r="U318">
        <v>9.9</v>
      </c>
      <c r="V318">
        <v>7.2</v>
      </c>
      <c r="W318">
        <v>8.1</v>
      </c>
      <c r="X318">
        <v>7.8</v>
      </c>
      <c r="Y318">
        <v>6.3</v>
      </c>
      <c r="Z318">
        <v>6.6</v>
      </c>
      <c r="AA318">
        <v>7</v>
      </c>
      <c r="AB318">
        <v>13.3</v>
      </c>
      <c r="AC318">
        <v>8.4</v>
      </c>
    </row>
    <row r="319" spans="1:29" ht="12.75">
      <c r="A319" s="4" t="s">
        <v>220</v>
      </c>
      <c r="B319" s="4" t="s">
        <v>3</v>
      </c>
      <c r="C319" s="6" t="s">
        <v>262</v>
      </c>
      <c r="D319" s="5" t="s">
        <v>513</v>
      </c>
      <c r="E319" s="4" t="s">
        <v>8</v>
      </c>
      <c r="F319" s="4"/>
      <c r="G319" s="4"/>
      <c r="H319" s="4"/>
      <c r="I319">
        <v>1.7</v>
      </c>
      <c r="L319">
        <v>3.8</v>
      </c>
      <c r="M319">
        <v>7.6</v>
      </c>
      <c r="N319">
        <v>6.2</v>
      </c>
      <c r="O319">
        <v>2.8</v>
      </c>
      <c r="P319">
        <v>7</v>
      </c>
      <c r="Q319">
        <v>8.3</v>
      </c>
      <c r="R319">
        <v>6.8</v>
      </c>
      <c r="S319">
        <v>9.8</v>
      </c>
      <c r="T319">
        <v>11.7</v>
      </c>
      <c r="U319">
        <v>10.8</v>
      </c>
      <c r="V319">
        <v>11</v>
      </c>
      <c r="W319">
        <v>13.4</v>
      </c>
      <c r="X319">
        <v>10.3</v>
      </c>
      <c r="Y319">
        <v>11.8</v>
      </c>
      <c r="Z319">
        <v>10</v>
      </c>
      <c r="AA319">
        <v>12.5</v>
      </c>
      <c r="AB319">
        <v>12.7</v>
      </c>
      <c r="AC319">
        <v>10.9</v>
      </c>
    </row>
    <row r="320" spans="1:29" ht="12.75">
      <c r="A320" s="4" t="s">
        <v>220</v>
      </c>
      <c r="B320" s="4" t="s">
        <v>3</v>
      </c>
      <c r="C320" s="6" t="s">
        <v>262</v>
      </c>
      <c r="D320" s="5" t="s">
        <v>513</v>
      </c>
      <c r="E320" s="4" t="s">
        <v>49</v>
      </c>
      <c r="F320" s="4"/>
      <c r="G320" s="4"/>
      <c r="H320" s="4"/>
      <c r="I320">
        <v>1.7</v>
      </c>
      <c r="J320">
        <v>9.1</v>
      </c>
      <c r="K320">
        <v>12.1</v>
      </c>
      <c r="L320">
        <v>7.6</v>
      </c>
      <c r="M320">
        <v>10.6</v>
      </c>
      <c r="N320">
        <v>10.4</v>
      </c>
      <c r="O320">
        <v>8.9</v>
      </c>
      <c r="P320">
        <v>10.2</v>
      </c>
      <c r="Q320">
        <v>7.8</v>
      </c>
      <c r="R320">
        <v>3.4</v>
      </c>
      <c r="S320">
        <v>8</v>
      </c>
      <c r="T320">
        <v>0.8</v>
      </c>
      <c r="U320">
        <v>7.8</v>
      </c>
      <c r="V320">
        <v>-3.7</v>
      </c>
      <c r="W320">
        <v>4.5</v>
      </c>
      <c r="X320">
        <v>13.7</v>
      </c>
      <c r="Y320">
        <v>6.5</v>
      </c>
      <c r="Z320">
        <v>10.3</v>
      </c>
      <c r="AA320">
        <v>8.1</v>
      </c>
      <c r="AB320">
        <v>11.4</v>
      </c>
      <c r="AC320">
        <v>12.8</v>
      </c>
    </row>
    <row r="321" spans="1:29" ht="12.75">
      <c r="A321" s="4" t="s">
        <v>220</v>
      </c>
      <c r="B321" s="4" t="s">
        <v>3</v>
      </c>
      <c r="C321" s="6" t="s">
        <v>472</v>
      </c>
      <c r="D321" s="7" t="s">
        <v>509</v>
      </c>
      <c r="E321" s="4" t="s">
        <v>8</v>
      </c>
      <c r="F321" s="4"/>
      <c r="G321" s="4"/>
      <c r="H321" s="4"/>
      <c r="I321">
        <v>1.7</v>
      </c>
      <c r="J321">
        <v>-1.1</v>
      </c>
      <c r="K321">
        <v>0.6</v>
      </c>
      <c r="L321">
        <v>-0.7</v>
      </c>
      <c r="M321">
        <v>7.4</v>
      </c>
      <c r="N321">
        <v>7.9</v>
      </c>
      <c r="O321">
        <v>6.8</v>
      </c>
      <c r="P321">
        <v>5.2</v>
      </c>
      <c r="Q321">
        <v>8.5</v>
      </c>
      <c r="R321">
        <v>7.4</v>
      </c>
      <c r="S321">
        <v>9.7</v>
      </c>
      <c r="T321">
        <v>10.5</v>
      </c>
      <c r="U321">
        <v>8.7</v>
      </c>
      <c r="V321">
        <v>13.2</v>
      </c>
      <c r="W321">
        <v>11.2</v>
      </c>
      <c r="X321">
        <v>12.3</v>
      </c>
      <c r="Y321">
        <v>6.5</v>
      </c>
      <c r="Z321">
        <v>7.7</v>
      </c>
      <c r="AA321">
        <v>8.9</v>
      </c>
      <c r="AB321">
        <v>11.9</v>
      </c>
      <c r="AC321">
        <v>14.8</v>
      </c>
    </row>
    <row r="322" spans="1:29" ht="12.75">
      <c r="A322" s="4" t="s">
        <v>220</v>
      </c>
      <c r="B322" s="4" t="s">
        <v>3</v>
      </c>
      <c r="C322" s="6" t="s">
        <v>472</v>
      </c>
      <c r="D322" s="7" t="s">
        <v>509</v>
      </c>
      <c r="E322" s="4" t="s">
        <v>49</v>
      </c>
      <c r="F322" s="4"/>
      <c r="G322" s="4"/>
      <c r="H322" s="4"/>
      <c r="I322">
        <v>1.7</v>
      </c>
      <c r="J322">
        <v>7.8</v>
      </c>
      <c r="K322">
        <v>1.7</v>
      </c>
      <c r="L322">
        <v>5.8</v>
      </c>
      <c r="M322">
        <v>7</v>
      </c>
      <c r="N322">
        <v>2.3</v>
      </c>
      <c r="O322">
        <v>5.7</v>
      </c>
      <c r="P322">
        <v>7.4</v>
      </c>
      <c r="Q322">
        <v>10.4</v>
      </c>
      <c r="R322">
        <v>10.1</v>
      </c>
      <c r="S322">
        <v>10</v>
      </c>
      <c r="T322">
        <v>6.6</v>
      </c>
      <c r="U322">
        <v>10.3</v>
      </c>
      <c r="V322">
        <v>9.4</v>
      </c>
      <c r="W322">
        <v>10.6</v>
      </c>
      <c r="X322">
        <v>6.8</v>
      </c>
      <c r="Y322">
        <v>9.5</v>
      </c>
      <c r="Z322">
        <v>9.1</v>
      </c>
      <c r="AA322">
        <v>9.4</v>
      </c>
      <c r="AB322">
        <v>12.1</v>
      </c>
      <c r="AC322">
        <v>10.3</v>
      </c>
    </row>
    <row r="323" spans="1:29" ht="12.75">
      <c r="A323" s="4" t="s">
        <v>220</v>
      </c>
      <c r="B323" s="4" t="s">
        <v>3</v>
      </c>
      <c r="C323" s="6" t="s">
        <v>472</v>
      </c>
      <c r="D323" s="5" t="s">
        <v>514</v>
      </c>
      <c r="E323" s="4" t="s">
        <v>8</v>
      </c>
      <c r="F323" s="4"/>
      <c r="G323" s="4"/>
      <c r="H323" s="4"/>
      <c r="I323">
        <v>1.7</v>
      </c>
      <c r="M323">
        <v>1.5</v>
      </c>
      <c r="N323">
        <v>14.1</v>
      </c>
      <c r="O323">
        <v>5.9</v>
      </c>
      <c r="P323">
        <v>3.3</v>
      </c>
      <c r="Q323">
        <v>5.9</v>
      </c>
      <c r="R323">
        <v>9.4</v>
      </c>
      <c r="S323">
        <v>6.3</v>
      </c>
      <c r="T323">
        <v>11.1</v>
      </c>
      <c r="U323">
        <v>10.9</v>
      </c>
      <c r="V323">
        <v>9.9</v>
      </c>
      <c r="W323">
        <v>9.8</v>
      </c>
      <c r="X323">
        <v>10.4</v>
      </c>
      <c r="Y323">
        <v>14</v>
      </c>
      <c r="Z323">
        <v>11.7</v>
      </c>
      <c r="AA323">
        <v>11.2</v>
      </c>
      <c r="AB323">
        <v>14.9</v>
      </c>
      <c r="AC323">
        <v>13.1</v>
      </c>
    </row>
    <row r="324" spans="1:29" ht="12.75">
      <c r="A324" s="4" t="s">
        <v>220</v>
      </c>
      <c r="B324" s="4" t="s">
        <v>3</v>
      </c>
      <c r="C324" s="6" t="s">
        <v>472</v>
      </c>
      <c r="D324" s="5" t="s">
        <v>514</v>
      </c>
      <c r="E324" s="4" t="s">
        <v>49</v>
      </c>
      <c r="F324" s="4"/>
      <c r="G324" s="4"/>
      <c r="H324" s="4"/>
      <c r="I324">
        <v>1.7</v>
      </c>
      <c r="J324">
        <v>12.2</v>
      </c>
      <c r="K324">
        <v>8.3</v>
      </c>
      <c r="L324">
        <v>11.9</v>
      </c>
      <c r="M324">
        <v>8.5</v>
      </c>
      <c r="N324">
        <v>7.5</v>
      </c>
      <c r="O324">
        <v>12.5</v>
      </c>
      <c r="P324">
        <v>4</v>
      </c>
      <c r="Q324">
        <v>10.1</v>
      </c>
      <c r="R324">
        <v>0.7</v>
      </c>
      <c r="S324">
        <v>9.3</v>
      </c>
      <c r="T324">
        <v>9.3</v>
      </c>
      <c r="U324">
        <v>-2.1</v>
      </c>
      <c r="V324">
        <v>8</v>
      </c>
      <c r="W324">
        <v>12.3</v>
      </c>
      <c r="X324">
        <v>7.2</v>
      </c>
      <c r="Y324">
        <v>1.2</v>
      </c>
      <c r="Z324">
        <v>11</v>
      </c>
      <c r="AA324">
        <v>8.9</v>
      </c>
      <c r="AB324">
        <v>12.8</v>
      </c>
      <c r="AC324">
        <v>9.6</v>
      </c>
    </row>
    <row r="325" spans="1:29" ht="12.75">
      <c r="A325" s="4" t="s">
        <v>220</v>
      </c>
      <c r="B325" s="4" t="s">
        <v>3</v>
      </c>
      <c r="C325" s="5" t="s">
        <v>473</v>
      </c>
      <c r="D325" s="4" t="s">
        <v>511</v>
      </c>
      <c r="E325" s="4" t="s">
        <v>8</v>
      </c>
      <c r="F325" s="4"/>
      <c r="G325" s="4"/>
      <c r="H325" s="4"/>
      <c r="I325">
        <v>1.7</v>
      </c>
      <c r="J325">
        <v>-0.7</v>
      </c>
      <c r="K325">
        <v>2.3</v>
      </c>
      <c r="L325">
        <v>1.9</v>
      </c>
      <c r="M325">
        <v>7.6</v>
      </c>
      <c r="N325">
        <v>4.4</v>
      </c>
      <c r="O325">
        <v>8.3</v>
      </c>
      <c r="P325">
        <v>7.5</v>
      </c>
      <c r="Q325">
        <v>8.2</v>
      </c>
      <c r="R325">
        <v>8.5</v>
      </c>
      <c r="S325">
        <v>6.2</v>
      </c>
      <c r="T325">
        <v>10</v>
      </c>
      <c r="U325">
        <v>7.8</v>
      </c>
      <c r="V325">
        <v>14.1</v>
      </c>
      <c r="W325">
        <v>11.3</v>
      </c>
      <c r="X325">
        <v>12.3</v>
      </c>
      <c r="Y325">
        <v>11.4</v>
      </c>
      <c r="Z325">
        <v>5.1</v>
      </c>
      <c r="AA325">
        <v>8.7</v>
      </c>
      <c r="AB325">
        <v>12.6</v>
      </c>
      <c r="AC325">
        <v>7.5</v>
      </c>
    </row>
    <row r="326" spans="1:29" ht="12.75">
      <c r="A326" s="4" t="s">
        <v>220</v>
      </c>
      <c r="B326" s="4" t="s">
        <v>3</v>
      </c>
      <c r="C326" s="5" t="s">
        <v>473</v>
      </c>
      <c r="D326" s="4" t="s">
        <v>511</v>
      </c>
      <c r="E326" s="4" t="s">
        <v>49</v>
      </c>
      <c r="F326" s="4"/>
      <c r="G326" s="4"/>
      <c r="H326" s="4"/>
      <c r="I326">
        <v>1.7</v>
      </c>
      <c r="J326">
        <v>7.2</v>
      </c>
      <c r="K326">
        <v>4.4</v>
      </c>
      <c r="L326">
        <v>6.5</v>
      </c>
      <c r="M326">
        <v>4.7</v>
      </c>
      <c r="N326">
        <v>8.7</v>
      </c>
      <c r="O326">
        <v>6.8</v>
      </c>
      <c r="P326">
        <v>8</v>
      </c>
      <c r="Q326">
        <v>7.3</v>
      </c>
      <c r="R326">
        <v>7.2</v>
      </c>
      <c r="S326">
        <v>9.6</v>
      </c>
      <c r="T326">
        <v>10.8</v>
      </c>
      <c r="U326">
        <v>10.1</v>
      </c>
      <c r="V326">
        <v>9.1</v>
      </c>
      <c r="W326">
        <v>11.4</v>
      </c>
      <c r="X326">
        <v>9</v>
      </c>
      <c r="Y326">
        <v>6.6</v>
      </c>
      <c r="Z326">
        <v>7.4</v>
      </c>
      <c r="AA326">
        <v>9.7</v>
      </c>
      <c r="AB326">
        <v>9</v>
      </c>
      <c r="AC326">
        <v>8.1</v>
      </c>
    </row>
    <row r="327" spans="1:29" ht="12.75">
      <c r="A327" s="4" t="s">
        <v>220</v>
      </c>
      <c r="B327" s="4" t="s">
        <v>3</v>
      </c>
      <c r="C327" s="5" t="s">
        <v>473</v>
      </c>
      <c r="D327" s="5" t="s">
        <v>512</v>
      </c>
      <c r="E327" s="4" t="s">
        <v>8</v>
      </c>
      <c r="F327" s="4"/>
      <c r="G327" s="4"/>
      <c r="H327" s="4"/>
      <c r="I327">
        <v>1.7</v>
      </c>
      <c r="L327">
        <v>2.3</v>
      </c>
      <c r="M327">
        <v>-0.1</v>
      </c>
      <c r="N327">
        <v>-0.2</v>
      </c>
      <c r="O327">
        <v>8.1</v>
      </c>
      <c r="P327">
        <v>6.4</v>
      </c>
      <c r="Q327">
        <v>9</v>
      </c>
      <c r="R327">
        <v>12.2</v>
      </c>
      <c r="S327">
        <v>5.2</v>
      </c>
      <c r="T327">
        <v>9.8</v>
      </c>
      <c r="U327">
        <v>9.6</v>
      </c>
      <c r="V327">
        <v>9</v>
      </c>
      <c r="W327">
        <v>10</v>
      </c>
      <c r="X327">
        <v>11.6</v>
      </c>
      <c r="Y327">
        <v>12.8</v>
      </c>
      <c r="Z327">
        <v>15.3</v>
      </c>
      <c r="AA327">
        <v>9.1</v>
      </c>
      <c r="AB327">
        <v>10.7</v>
      </c>
      <c r="AC327">
        <v>11.6</v>
      </c>
    </row>
    <row r="328" spans="1:29" ht="12.75">
      <c r="A328" s="4" t="s">
        <v>220</v>
      </c>
      <c r="B328" s="4" t="s">
        <v>3</v>
      </c>
      <c r="C328" s="5" t="s">
        <v>473</v>
      </c>
      <c r="D328" s="5" t="s">
        <v>512</v>
      </c>
      <c r="E328" s="4" t="s">
        <v>49</v>
      </c>
      <c r="F328" s="4"/>
      <c r="G328" s="4"/>
      <c r="H328" s="4"/>
      <c r="I328">
        <v>1.7</v>
      </c>
      <c r="J328">
        <v>10.5</v>
      </c>
      <c r="K328">
        <v>12.5</v>
      </c>
      <c r="L328">
        <v>8.1</v>
      </c>
      <c r="M328">
        <v>7.7</v>
      </c>
      <c r="N328">
        <v>11.2</v>
      </c>
      <c r="O328">
        <v>6.5</v>
      </c>
      <c r="P328">
        <v>10.2</v>
      </c>
      <c r="Q328">
        <v>12.2</v>
      </c>
      <c r="R328">
        <v>8.2</v>
      </c>
      <c r="S328">
        <v>5.9</v>
      </c>
      <c r="T328">
        <v>-2.3</v>
      </c>
      <c r="U328">
        <v>1.8</v>
      </c>
      <c r="V328">
        <v>3.4</v>
      </c>
      <c r="W328">
        <v>7.4</v>
      </c>
      <c r="X328">
        <v>12.5</v>
      </c>
      <c r="Y328">
        <v>5.8</v>
      </c>
      <c r="Z328">
        <v>10.7</v>
      </c>
      <c r="AA328">
        <v>9.3</v>
      </c>
      <c r="AB328">
        <v>9.6</v>
      </c>
      <c r="AC328">
        <v>9.2</v>
      </c>
    </row>
    <row r="329" spans="1:29" ht="12.75">
      <c r="A329" s="4" t="s">
        <v>220</v>
      </c>
      <c r="B329" s="4" t="s">
        <v>3</v>
      </c>
      <c r="C329" s="6" t="s">
        <v>475</v>
      </c>
      <c r="D329" s="7" t="s">
        <v>517</v>
      </c>
      <c r="E329" s="4" t="s">
        <v>8</v>
      </c>
      <c r="F329" s="4"/>
      <c r="G329" s="4"/>
      <c r="H329" s="4"/>
      <c r="I329">
        <v>1.7</v>
      </c>
      <c r="J329">
        <v>8</v>
      </c>
      <c r="K329">
        <v>6.7</v>
      </c>
      <c r="L329">
        <v>6.7</v>
      </c>
      <c r="M329">
        <v>2.4</v>
      </c>
      <c r="N329">
        <v>10.3</v>
      </c>
      <c r="O329">
        <v>7.9</v>
      </c>
      <c r="P329">
        <v>7.7</v>
      </c>
      <c r="Q329">
        <v>6</v>
      </c>
      <c r="R329">
        <v>9.7</v>
      </c>
      <c r="S329">
        <v>8.4</v>
      </c>
      <c r="T329">
        <v>11.6</v>
      </c>
      <c r="U329">
        <v>8.9</v>
      </c>
      <c r="V329">
        <v>8.8</v>
      </c>
      <c r="W329">
        <v>9.5</v>
      </c>
      <c r="X329">
        <v>10.2</v>
      </c>
      <c r="Y329">
        <v>6.4</v>
      </c>
      <c r="Z329">
        <v>8.4</v>
      </c>
      <c r="AA329">
        <v>5.3</v>
      </c>
      <c r="AB329">
        <v>8.4</v>
      </c>
      <c r="AC329">
        <v>9.9</v>
      </c>
    </row>
    <row r="330" spans="1:29" ht="12.75">
      <c r="A330" s="4" t="s">
        <v>220</v>
      </c>
      <c r="B330" s="4" t="s">
        <v>3</v>
      </c>
      <c r="C330" s="6" t="s">
        <v>475</v>
      </c>
      <c r="D330" s="7" t="s">
        <v>517</v>
      </c>
      <c r="E330" s="4" t="s">
        <v>49</v>
      </c>
      <c r="F330" s="4"/>
      <c r="G330" s="4"/>
      <c r="H330" s="4"/>
      <c r="I330">
        <v>1.7</v>
      </c>
      <c r="J330">
        <v>8.9</v>
      </c>
      <c r="K330">
        <v>7.3</v>
      </c>
      <c r="L330">
        <v>8.2</v>
      </c>
      <c r="M330">
        <v>9.1</v>
      </c>
      <c r="N330">
        <v>5.8</v>
      </c>
      <c r="O330">
        <v>8.8</v>
      </c>
      <c r="P330">
        <v>10.9</v>
      </c>
      <c r="Q330">
        <v>9.1</v>
      </c>
      <c r="R330">
        <v>8.4</v>
      </c>
      <c r="S330">
        <v>8.2</v>
      </c>
      <c r="T330">
        <v>8.2</v>
      </c>
      <c r="U330">
        <v>8</v>
      </c>
      <c r="V330">
        <v>8.1</v>
      </c>
      <c r="W330">
        <v>10.9</v>
      </c>
      <c r="X330">
        <v>5.1</v>
      </c>
      <c r="Y330">
        <v>5.2</v>
      </c>
      <c r="Z330">
        <v>4.8</v>
      </c>
      <c r="AA330">
        <v>8.6</v>
      </c>
      <c r="AB330">
        <v>9</v>
      </c>
      <c r="AC330">
        <v>9.9</v>
      </c>
    </row>
    <row r="331" spans="1:29" ht="12.75">
      <c r="A331" s="4" t="s">
        <v>220</v>
      </c>
      <c r="B331" s="4" t="s">
        <v>3</v>
      </c>
      <c r="C331" s="6" t="s">
        <v>475</v>
      </c>
      <c r="D331" s="5" t="s">
        <v>518</v>
      </c>
      <c r="E331" s="4" t="s">
        <v>8</v>
      </c>
      <c r="F331" s="4"/>
      <c r="G331" s="4"/>
      <c r="H331" s="4"/>
      <c r="I331">
        <v>1.7</v>
      </c>
      <c r="L331">
        <v>2.5</v>
      </c>
      <c r="M331">
        <v>8.8</v>
      </c>
      <c r="N331">
        <v>14.7</v>
      </c>
      <c r="O331">
        <v>0.1</v>
      </c>
      <c r="P331">
        <v>5.3</v>
      </c>
      <c r="Q331">
        <v>8.5</v>
      </c>
      <c r="R331">
        <v>10.2</v>
      </c>
      <c r="S331">
        <v>8.8</v>
      </c>
      <c r="T331">
        <v>10.4</v>
      </c>
      <c r="U331">
        <v>10.2</v>
      </c>
      <c r="V331">
        <v>10.7</v>
      </c>
      <c r="W331">
        <v>12</v>
      </c>
      <c r="X331">
        <v>11.7</v>
      </c>
      <c r="Y331">
        <v>13.5</v>
      </c>
      <c r="Z331">
        <v>11.8</v>
      </c>
      <c r="AA331">
        <v>10.1</v>
      </c>
      <c r="AB331">
        <v>11.2</v>
      </c>
      <c r="AC331">
        <v>11.2</v>
      </c>
    </row>
    <row r="332" spans="1:29" ht="12.75">
      <c r="A332" s="4" t="s">
        <v>220</v>
      </c>
      <c r="B332" s="4" t="s">
        <v>3</v>
      </c>
      <c r="C332" s="6" t="s">
        <v>475</v>
      </c>
      <c r="D332" s="5" t="s">
        <v>518</v>
      </c>
      <c r="E332" s="4" t="s">
        <v>49</v>
      </c>
      <c r="F332" s="4"/>
      <c r="G332" s="4"/>
      <c r="H332" s="4"/>
      <c r="I332">
        <v>1.7</v>
      </c>
      <c r="J332">
        <v>8.6</v>
      </c>
      <c r="K332">
        <v>12.1</v>
      </c>
      <c r="L332">
        <v>8.4</v>
      </c>
      <c r="M332">
        <v>9.7</v>
      </c>
      <c r="N332">
        <v>10.3</v>
      </c>
      <c r="O332">
        <v>9.7</v>
      </c>
      <c r="P332">
        <v>9.5</v>
      </c>
      <c r="Q332">
        <v>10.6</v>
      </c>
      <c r="R332">
        <v>6.1</v>
      </c>
      <c r="S332">
        <v>2.7</v>
      </c>
      <c r="T332">
        <v>5.1</v>
      </c>
      <c r="U332">
        <v>4</v>
      </c>
      <c r="V332">
        <v>3.4</v>
      </c>
      <c r="W332">
        <v>5.9</v>
      </c>
      <c r="X332">
        <v>4.8</v>
      </c>
      <c r="Y332">
        <v>6.3</v>
      </c>
      <c r="Z332">
        <v>12.4</v>
      </c>
      <c r="AA332">
        <v>7.6</v>
      </c>
      <c r="AB332">
        <v>10</v>
      </c>
      <c r="AC332">
        <v>13.3</v>
      </c>
    </row>
    <row r="333" spans="1:29" ht="12.75">
      <c r="A333" s="4" t="s">
        <v>220</v>
      </c>
      <c r="B333" s="4" t="s">
        <v>3</v>
      </c>
      <c r="C333" s="6" t="s">
        <v>469</v>
      </c>
      <c r="D333" s="7" t="s">
        <v>519</v>
      </c>
      <c r="E333" s="4" t="s">
        <v>8</v>
      </c>
      <c r="F333" s="4"/>
      <c r="G333" s="4"/>
      <c r="H333" s="4"/>
      <c r="I333">
        <v>1.7</v>
      </c>
      <c r="J333">
        <v>5</v>
      </c>
      <c r="K333">
        <v>5.8</v>
      </c>
      <c r="L333">
        <v>-0.8</v>
      </c>
      <c r="M333">
        <v>1.5</v>
      </c>
      <c r="N333">
        <v>4.8</v>
      </c>
      <c r="O333">
        <v>9.2</v>
      </c>
      <c r="P333">
        <v>5.6</v>
      </c>
      <c r="Q333">
        <v>11.1</v>
      </c>
      <c r="R333">
        <v>9.1</v>
      </c>
      <c r="S333">
        <v>7.8</v>
      </c>
      <c r="T333">
        <v>8.9</v>
      </c>
      <c r="U333">
        <v>11.4</v>
      </c>
      <c r="V333">
        <v>9.3</v>
      </c>
      <c r="W333">
        <v>10.8</v>
      </c>
      <c r="X333">
        <v>9.8</v>
      </c>
      <c r="Y333">
        <v>9.4</v>
      </c>
      <c r="Z333">
        <v>10.5</v>
      </c>
      <c r="AA333">
        <v>10.9</v>
      </c>
      <c r="AB333">
        <v>12.5</v>
      </c>
      <c r="AC333">
        <v>12.9</v>
      </c>
    </row>
    <row r="334" spans="1:29" ht="12.75">
      <c r="A334" s="4" t="s">
        <v>220</v>
      </c>
      <c r="B334" s="4" t="s">
        <v>3</v>
      </c>
      <c r="C334" s="6" t="s">
        <v>469</v>
      </c>
      <c r="D334" s="7" t="s">
        <v>519</v>
      </c>
      <c r="E334" s="4" t="s">
        <v>49</v>
      </c>
      <c r="F334" s="4"/>
      <c r="G334" s="4"/>
      <c r="H334" s="4"/>
      <c r="I334">
        <v>1.7</v>
      </c>
      <c r="J334">
        <v>4.3</v>
      </c>
      <c r="K334">
        <v>12.2</v>
      </c>
      <c r="L334">
        <v>6.3</v>
      </c>
      <c r="M334">
        <v>3.5</v>
      </c>
      <c r="N334">
        <v>6.9</v>
      </c>
      <c r="O334">
        <v>1</v>
      </c>
      <c r="P334">
        <v>4.4</v>
      </c>
      <c r="Q334">
        <v>8.5</v>
      </c>
      <c r="R334">
        <v>7.7</v>
      </c>
      <c r="S334">
        <v>9.7</v>
      </c>
      <c r="T334">
        <v>7.9</v>
      </c>
      <c r="U334">
        <v>11.6</v>
      </c>
      <c r="V334">
        <v>12.5</v>
      </c>
      <c r="W334">
        <v>9.5</v>
      </c>
      <c r="X334">
        <v>4.2</v>
      </c>
      <c r="Y334">
        <v>10</v>
      </c>
      <c r="Z334">
        <v>9.2</v>
      </c>
      <c r="AA334">
        <v>11.1</v>
      </c>
      <c r="AB334">
        <v>11</v>
      </c>
      <c r="AC334">
        <v>11.1</v>
      </c>
    </row>
    <row r="335" spans="1:29" ht="12.75">
      <c r="A335" s="4" t="s">
        <v>220</v>
      </c>
      <c r="B335" s="4" t="s">
        <v>3</v>
      </c>
      <c r="C335" s="6" t="s">
        <v>469</v>
      </c>
      <c r="D335" s="5" t="s">
        <v>520</v>
      </c>
      <c r="E335" s="4" t="s">
        <v>8</v>
      </c>
      <c r="F335" s="4"/>
      <c r="G335" s="4"/>
      <c r="H335" s="4"/>
      <c r="I335">
        <v>1.7</v>
      </c>
      <c r="M335">
        <v>-0.8</v>
      </c>
      <c r="N335">
        <v>19.4</v>
      </c>
      <c r="O335">
        <v>3.4</v>
      </c>
      <c r="P335">
        <v>2.8</v>
      </c>
      <c r="Q335">
        <v>7.4</v>
      </c>
      <c r="R335">
        <v>10.4</v>
      </c>
      <c r="S335">
        <v>9</v>
      </c>
      <c r="T335">
        <v>8.6</v>
      </c>
      <c r="U335">
        <v>9.1</v>
      </c>
      <c r="V335">
        <v>10.3</v>
      </c>
      <c r="W335">
        <v>10.9</v>
      </c>
      <c r="X335">
        <v>8.9</v>
      </c>
      <c r="Y335">
        <v>11</v>
      </c>
      <c r="Z335">
        <v>9.8</v>
      </c>
      <c r="AA335">
        <v>11.8</v>
      </c>
      <c r="AB335">
        <v>13.8</v>
      </c>
      <c r="AC335">
        <v>13</v>
      </c>
    </row>
    <row r="336" spans="1:29" ht="12.75">
      <c r="A336" s="4" t="s">
        <v>220</v>
      </c>
      <c r="B336" s="4" t="s">
        <v>3</v>
      </c>
      <c r="C336" s="6" t="s">
        <v>469</v>
      </c>
      <c r="D336" s="5" t="s">
        <v>520</v>
      </c>
      <c r="E336" s="4" t="s">
        <v>49</v>
      </c>
      <c r="F336" s="4"/>
      <c r="G336" s="4"/>
      <c r="H336" s="4"/>
      <c r="I336">
        <v>1.7</v>
      </c>
      <c r="J336">
        <v>12.9</v>
      </c>
      <c r="K336">
        <v>9.3</v>
      </c>
      <c r="L336">
        <v>11.3</v>
      </c>
      <c r="M336">
        <v>13</v>
      </c>
      <c r="N336">
        <v>5.5</v>
      </c>
      <c r="O336">
        <v>10.8</v>
      </c>
      <c r="P336">
        <v>5.5</v>
      </c>
      <c r="Q336">
        <v>9.7</v>
      </c>
      <c r="R336">
        <v>5.2</v>
      </c>
      <c r="S336">
        <v>6.7</v>
      </c>
      <c r="T336">
        <v>7.6</v>
      </c>
      <c r="U336">
        <v>-2.7</v>
      </c>
      <c r="V336">
        <v>1.8</v>
      </c>
      <c r="W336">
        <v>12.1</v>
      </c>
      <c r="X336">
        <v>8.8</v>
      </c>
      <c r="Y336">
        <v>8.9</v>
      </c>
      <c r="Z336">
        <v>7.4</v>
      </c>
      <c r="AA336">
        <v>6.8</v>
      </c>
      <c r="AB336">
        <v>15.4</v>
      </c>
      <c r="AC336">
        <v>7.3</v>
      </c>
    </row>
    <row r="337" spans="1:29" ht="12.75">
      <c r="A337" s="4" t="s">
        <v>220</v>
      </c>
      <c r="B337" s="4" t="s">
        <v>3</v>
      </c>
      <c r="C337" s="5" t="s">
        <v>474</v>
      </c>
      <c r="D337" s="4" t="s">
        <v>515</v>
      </c>
      <c r="E337" s="4" t="s">
        <v>8</v>
      </c>
      <c r="F337" s="4"/>
      <c r="G337" s="4"/>
      <c r="H337" s="4"/>
      <c r="I337">
        <v>1.7</v>
      </c>
      <c r="J337">
        <v>-1.1</v>
      </c>
      <c r="K337">
        <v>-2.8</v>
      </c>
      <c r="L337">
        <v>2</v>
      </c>
      <c r="M337">
        <v>8.2</v>
      </c>
      <c r="N337">
        <v>6</v>
      </c>
      <c r="O337">
        <v>7.7</v>
      </c>
      <c r="P337">
        <v>7.2</v>
      </c>
      <c r="Q337">
        <v>7.4</v>
      </c>
      <c r="R337">
        <v>9.1</v>
      </c>
      <c r="S337">
        <v>6.3</v>
      </c>
      <c r="T337">
        <v>9.1</v>
      </c>
      <c r="U337">
        <v>9.9</v>
      </c>
      <c r="V337">
        <v>11.9</v>
      </c>
      <c r="W337">
        <v>10.9</v>
      </c>
      <c r="X337">
        <v>13</v>
      </c>
      <c r="Y337">
        <v>10.5</v>
      </c>
      <c r="Z337">
        <v>7.7</v>
      </c>
      <c r="AA337">
        <v>10.7</v>
      </c>
      <c r="AB337">
        <v>9.4</v>
      </c>
      <c r="AC337">
        <v>7.5</v>
      </c>
    </row>
    <row r="338" spans="1:29" ht="12.75">
      <c r="A338" s="4" t="s">
        <v>220</v>
      </c>
      <c r="B338" s="4" t="s">
        <v>3</v>
      </c>
      <c r="C338" s="5" t="s">
        <v>474</v>
      </c>
      <c r="D338" s="4" t="s">
        <v>515</v>
      </c>
      <c r="E338" s="4" t="s">
        <v>49</v>
      </c>
      <c r="F338" s="4"/>
      <c r="G338" s="4"/>
      <c r="H338" s="4"/>
      <c r="I338">
        <v>1.7</v>
      </c>
      <c r="J338">
        <v>5.9</v>
      </c>
      <c r="K338">
        <v>8.2</v>
      </c>
      <c r="L338">
        <v>6.3</v>
      </c>
      <c r="M338">
        <v>4.8</v>
      </c>
      <c r="N338">
        <v>6</v>
      </c>
      <c r="O338">
        <v>9.2</v>
      </c>
      <c r="P338">
        <v>9.4</v>
      </c>
      <c r="Q338">
        <v>5.1</v>
      </c>
      <c r="R338">
        <v>11</v>
      </c>
      <c r="S338">
        <v>7.4</v>
      </c>
      <c r="T338">
        <v>10.9</v>
      </c>
      <c r="U338">
        <v>7.2</v>
      </c>
      <c r="V338">
        <v>10.6</v>
      </c>
      <c r="W338">
        <v>8.6</v>
      </c>
      <c r="X338">
        <v>6.8</v>
      </c>
      <c r="Y338">
        <v>7.9</v>
      </c>
      <c r="Z338">
        <v>9.8</v>
      </c>
      <c r="AA338">
        <v>12.3</v>
      </c>
      <c r="AB338">
        <v>6.7</v>
      </c>
      <c r="AC338">
        <v>8.1</v>
      </c>
    </row>
    <row r="339" spans="1:29" ht="12.75">
      <c r="A339" s="4" t="s">
        <v>220</v>
      </c>
      <c r="B339" s="4" t="s">
        <v>3</v>
      </c>
      <c r="C339" s="5" t="s">
        <v>474</v>
      </c>
      <c r="D339" s="5" t="s">
        <v>516</v>
      </c>
      <c r="E339" s="4" t="s">
        <v>8</v>
      </c>
      <c r="F339" s="4"/>
      <c r="G339" s="4"/>
      <c r="H339" s="4"/>
      <c r="I339">
        <v>1.7</v>
      </c>
      <c r="L339">
        <v>1.1</v>
      </c>
      <c r="M339">
        <v>0.8</v>
      </c>
      <c r="N339">
        <v>5.8</v>
      </c>
      <c r="O339">
        <v>9.7</v>
      </c>
      <c r="P339">
        <v>7</v>
      </c>
      <c r="Q339">
        <v>8.7</v>
      </c>
      <c r="R339">
        <v>10.6</v>
      </c>
      <c r="S339">
        <v>8.4</v>
      </c>
      <c r="T339">
        <v>8.3</v>
      </c>
      <c r="U339">
        <v>8.1</v>
      </c>
      <c r="V339">
        <v>8.5</v>
      </c>
      <c r="W339">
        <v>12.2</v>
      </c>
      <c r="X339">
        <v>11.6</v>
      </c>
      <c r="Y339">
        <v>11.7</v>
      </c>
      <c r="Z339">
        <v>12.2</v>
      </c>
      <c r="AA339">
        <v>9.7</v>
      </c>
      <c r="AB339">
        <v>10.3</v>
      </c>
      <c r="AC339">
        <v>11</v>
      </c>
    </row>
    <row r="340" spans="1:29" ht="12.75">
      <c r="A340" s="4" t="s">
        <v>220</v>
      </c>
      <c r="B340" s="4" t="s">
        <v>3</v>
      </c>
      <c r="C340" s="5" t="s">
        <v>474</v>
      </c>
      <c r="D340" s="5" t="s">
        <v>516</v>
      </c>
      <c r="E340" s="4" t="s">
        <v>49</v>
      </c>
      <c r="F340" s="4"/>
      <c r="G340" s="4"/>
      <c r="H340" s="4"/>
      <c r="I340">
        <v>1.7</v>
      </c>
      <c r="J340">
        <v>10.6</v>
      </c>
      <c r="K340">
        <v>11</v>
      </c>
      <c r="L340">
        <v>12.2</v>
      </c>
      <c r="M340">
        <v>10</v>
      </c>
      <c r="N340">
        <v>8</v>
      </c>
      <c r="O340">
        <v>7.3</v>
      </c>
      <c r="P340">
        <v>10.6</v>
      </c>
      <c r="Q340">
        <v>9.4</v>
      </c>
      <c r="R340">
        <v>2.9</v>
      </c>
      <c r="S340">
        <v>11.6</v>
      </c>
      <c r="T340">
        <v>0.7</v>
      </c>
      <c r="U340">
        <v>3.7</v>
      </c>
      <c r="V340">
        <v>3.9</v>
      </c>
      <c r="W340">
        <v>7.1</v>
      </c>
      <c r="X340">
        <v>12.3</v>
      </c>
      <c r="Y340">
        <v>5.2</v>
      </c>
      <c r="Z340">
        <v>6.3</v>
      </c>
      <c r="AA340">
        <v>10.4</v>
      </c>
      <c r="AB340">
        <v>8.9</v>
      </c>
      <c r="AC340">
        <v>8.4</v>
      </c>
    </row>
    <row r="341" spans="1:29" ht="12.75">
      <c r="A341" s="4" t="s">
        <v>220</v>
      </c>
      <c r="B341" s="4" t="s">
        <v>3</v>
      </c>
      <c r="C341" s="6" t="s">
        <v>476</v>
      </c>
      <c r="D341" s="7" t="s">
        <v>521</v>
      </c>
      <c r="E341" s="4" t="s">
        <v>8</v>
      </c>
      <c r="F341" s="4"/>
      <c r="G341" s="4"/>
      <c r="H341" s="4"/>
      <c r="I341">
        <v>1.7</v>
      </c>
      <c r="J341">
        <v>6</v>
      </c>
      <c r="K341">
        <v>5.2</v>
      </c>
      <c r="L341">
        <v>9.7</v>
      </c>
      <c r="M341">
        <v>3.4</v>
      </c>
      <c r="N341">
        <v>8.5</v>
      </c>
      <c r="O341">
        <v>7</v>
      </c>
      <c r="P341">
        <v>7.2</v>
      </c>
      <c r="Q341">
        <v>5.7</v>
      </c>
      <c r="R341">
        <v>7.3</v>
      </c>
      <c r="S341">
        <v>11</v>
      </c>
      <c r="T341">
        <v>10</v>
      </c>
      <c r="U341">
        <v>9.1</v>
      </c>
      <c r="V341">
        <v>10.3</v>
      </c>
      <c r="W341">
        <v>10.9</v>
      </c>
      <c r="X341">
        <v>4.7</v>
      </c>
      <c r="Y341">
        <v>9.3</v>
      </c>
      <c r="Z341">
        <v>10.5</v>
      </c>
      <c r="AA341">
        <v>4.9</v>
      </c>
      <c r="AB341">
        <v>10</v>
      </c>
      <c r="AC341">
        <v>7.2</v>
      </c>
    </row>
    <row r="342" spans="1:29" ht="12.75">
      <c r="A342" s="4" t="s">
        <v>220</v>
      </c>
      <c r="B342" s="4" t="s">
        <v>3</v>
      </c>
      <c r="C342" s="6" t="s">
        <v>476</v>
      </c>
      <c r="D342" s="7" t="s">
        <v>521</v>
      </c>
      <c r="E342" s="4" t="s">
        <v>49</v>
      </c>
      <c r="F342" s="4"/>
      <c r="G342" s="4"/>
      <c r="H342" s="4"/>
      <c r="I342">
        <v>1.7</v>
      </c>
      <c r="J342">
        <v>9.4</v>
      </c>
      <c r="K342">
        <v>9</v>
      </c>
      <c r="L342">
        <v>5.6</v>
      </c>
      <c r="M342">
        <v>8.1</v>
      </c>
      <c r="N342">
        <v>4.7</v>
      </c>
      <c r="O342">
        <v>8.5</v>
      </c>
      <c r="P342">
        <v>8.4</v>
      </c>
      <c r="Q342">
        <v>9.2</v>
      </c>
      <c r="R342">
        <v>9.5</v>
      </c>
      <c r="S342">
        <v>8.8</v>
      </c>
      <c r="T342">
        <v>10.9</v>
      </c>
      <c r="U342">
        <v>4.2</v>
      </c>
      <c r="V342">
        <v>7.5</v>
      </c>
      <c r="W342">
        <v>12.7</v>
      </c>
      <c r="X342">
        <v>4.2</v>
      </c>
      <c r="Y342">
        <v>7.5</v>
      </c>
      <c r="Z342">
        <v>7.1</v>
      </c>
      <c r="AA342">
        <v>8.8</v>
      </c>
      <c r="AB342">
        <v>11.4</v>
      </c>
      <c r="AC342">
        <v>7.3</v>
      </c>
    </row>
    <row r="343" spans="1:29" ht="12.75">
      <c r="A343" s="4" t="s">
        <v>220</v>
      </c>
      <c r="B343" s="4" t="s">
        <v>3</v>
      </c>
      <c r="C343" s="6" t="s">
        <v>476</v>
      </c>
      <c r="D343" s="5" t="s">
        <v>522</v>
      </c>
      <c r="E343" s="4" t="s">
        <v>8</v>
      </c>
      <c r="F343" s="4"/>
      <c r="G343" s="4"/>
      <c r="H343" s="4"/>
      <c r="I343">
        <v>1.7</v>
      </c>
      <c r="L343">
        <v>2.9</v>
      </c>
      <c r="M343">
        <v>6.1</v>
      </c>
      <c r="N343">
        <v>8</v>
      </c>
      <c r="O343">
        <v>4.1</v>
      </c>
      <c r="P343">
        <v>4.1</v>
      </c>
      <c r="Q343">
        <v>6.7</v>
      </c>
      <c r="R343">
        <v>9.1</v>
      </c>
      <c r="S343">
        <v>8.5</v>
      </c>
      <c r="T343">
        <v>8.9</v>
      </c>
      <c r="U343">
        <v>11.6</v>
      </c>
      <c r="V343">
        <v>14.8</v>
      </c>
      <c r="W343">
        <v>10</v>
      </c>
      <c r="X343">
        <v>11.6</v>
      </c>
      <c r="Y343">
        <v>12.7</v>
      </c>
      <c r="Z343">
        <v>9.9</v>
      </c>
      <c r="AA343">
        <v>13.7</v>
      </c>
      <c r="AB343">
        <v>10.5</v>
      </c>
      <c r="AC343">
        <v>11.1</v>
      </c>
    </row>
    <row r="344" spans="1:29" ht="12.75">
      <c r="A344" s="4" t="s">
        <v>220</v>
      </c>
      <c r="B344" s="4" t="s">
        <v>3</v>
      </c>
      <c r="C344" s="6" t="s">
        <v>476</v>
      </c>
      <c r="D344" s="5" t="s">
        <v>522</v>
      </c>
      <c r="E344" s="4" t="s">
        <v>49</v>
      </c>
      <c r="F344" s="4"/>
      <c r="G344" s="4"/>
      <c r="H344" s="4"/>
      <c r="I344">
        <v>1.7</v>
      </c>
      <c r="J344">
        <v>9</v>
      </c>
      <c r="K344">
        <v>11.4</v>
      </c>
      <c r="L344">
        <v>8</v>
      </c>
      <c r="M344">
        <v>10.1</v>
      </c>
      <c r="N344">
        <v>10.3</v>
      </c>
      <c r="O344">
        <v>10.4</v>
      </c>
      <c r="P344">
        <v>9.2</v>
      </c>
      <c r="Q344">
        <v>6.6</v>
      </c>
      <c r="R344">
        <v>5</v>
      </c>
      <c r="S344">
        <v>4.7</v>
      </c>
      <c r="T344">
        <v>-0.3</v>
      </c>
      <c r="U344">
        <v>12.2</v>
      </c>
      <c r="V344">
        <v>-3.1</v>
      </c>
      <c r="W344">
        <v>7.7</v>
      </c>
      <c r="X344">
        <v>9.1</v>
      </c>
      <c r="Y344">
        <v>7.1</v>
      </c>
      <c r="Z344">
        <v>9.9</v>
      </c>
      <c r="AA344">
        <v>11.8</v>
      </c>
      <c r="AB344">
        <v>8.2</v>
      </c>
      <c r="AC344">
        <v>12.6</v>
      </c>
    </row>
    <row r="345" spans="1:29" ht="12.75">
      <c r="A345" s="4" t="s">
        <v>220</v>
      </c>
      <c r="B345" s="4" t="s">
        <v>3</v>
      </c>
      <c r="C345" s="6" t="s">
        <v>471</v>
      </c>
      <c r="D345" s="7" t="s">
        <v>523</v>
      </c>
      <c r="E345" s="4" t="s">
        <v>49</v>
      </c>
      <c r="F345" s="4"/>
      <c r="G345" s="4"/>
      <c r="H345" s="4"/>
      <c r="I345">
        <v>1.7</v>
      </c>
      <c r="J345">
        <v>6.9</v>
      </c>
      <c r="K345">
        <v>5.9</v>
      </c>
      <c r="L345">
        <v>1.7</v>
      </c>
      <c r="M345">
        <v>4.9</v>
      </c>
      <c r="N345">
        <v>4.8</v>
      </c>
      <c r="O345">
        <v>7.5</v>
      </c>
      <c r="P345">
        <v>7.5</v>
      </c>
      <c r="Q345">
        <v>7.6</v>
      </c>
      <c r="R345">
        <v>7.7</v>
      </c>
      <c r="S345">
        <v>8.2</v>
      </c>
      <c r="T345">
        <v>10.9</v>
      </c>
      <c r="U345">
        <v>7.2</v>
      </c>
      <c r="V345">
        <v>12</v>
      </c>
      <c r="W345">
        <v>12.1</v>
      </c>
      <c r="X345">
        <v>8.5</v>
      </c>
      <c r="Y345">
        <v>8.4</v>
      </c>
      <c r="Z345">
        <v>9.2</v>
      </c>
      <c r="AA345">
        <v>11.8</v>
      </c>
      <c r="AB345">
        <v>9</v>
      </c>
      <c r="AC345">
        <v>10.8</v>
      </c>
    </row>
    <row r="346" spans="1:29" ht="12.75">
      <c r="A346" s="4" t="s">
        <v>220</v>
      </c>
      <c r="B346" s="4" t="s">
        <v>3</v>
      </c>
      <c r="C346" s="6" t="s">
        <v>471</v>
      </c>
      <c r="D346" s="5" t="s">
        <v>524</v>
      </c>
      <c r="E346" s="4" t="s">
        <v>8</v>
      </c>
      <c r="F346" s="4"/>
      <c r="G346" s="4"/>
      <c r="H346" s="4"/>
      <c r="I346">
        <v>1.7</v>
      </c>
      <c r="M346">
        <v>0.9</v>
      </c>
      <c r="N346">
        <v>14.7</v>
      </c>
      <c r="O346">
        <v>4.1</v>
      </c>
      <c r="P346">
        <v>1.9</v>
      </c>
      <c r="Q346">
        <v>8.8</v>
      </c>
      <c r="R346">
        <v>6.9</v>
      </c>
      <c r="S346">
        <v>10.2</v>
      </c>
      <c r="T346">
        <v>6.3</v>
      </c>
      <c r="U346">
        <v>7.4</v>
      </c>
      <c r="V346">
        <v>12.9</v>
      </c>
      <c r="W346">
        <v>11.6</v>
      </c>
      <c r="X346">
        <v>11.2</v>
      </c>
      <c r="Y346">
        <v>11.2</v>
      </c>
      <c r="Z346">
        <v>11.7</v>
      </c>
      <c r="AA346">
        <v>11</v>
      </c>
      <c r="AB346">
        <v>13.9</v>
      </c>
      <c r="AC346">
        <v>14.6</v>
      </c>
    </row>
    <row r="347" spans="1:29" ht="12.75">
      <c r="A347" s="4" t="s">
        <v>220</v>
      </c>
      <c r="B347" s="4" t="s">
        <v>3</v>
      </c>
      <c r="C347" s="6" t="s">
        <v>471</v>
      </c>
      <c r="D347" s="5" t="s">
        <v>524</v>
      </c>
      <c r="E347" s="4" t="s">
        <v>49</v>
      </c>
      <c r="F347" s="4"/>
      <c r="G347" s="4"/>
      <c r="H347" s="4"/>
      <c r="I347">
        <v>1.7</v>
      </c>
      <c r="J347">
        <v>9.7</v>
      </c>
      <c r="K347">
        <v>12.2</v>
      </c>
      <c r="L347">
        <v>10.1</v>
      </c>
      <c r="M347">
        <v>8.7</v>
      </c>
      <c r="N347">
        <v>10</v>
      </c>
      <c r="O347">
        <v>5.5</v>
      </c>
      <c r="P347">
        <v>10.8</v>
      </c>
      <c r="Q347">
        <v>8.3</v>
      </c>
      <c r="R347">
        <v>1.9</v>
      </c>
      <c r="S347">
        <v>2.8</v>
      </c>
      <c r="T347">
        <v>9.4</v>
      </c>
      <c r="U347">
        <v>4.1</v>
      </c>
      <c r="V347">
        <v>4.5</v>
      </c>
      <c r="W347">
        <v>9.2</v>
      </c>
      <c r="X347">
        <v>8.3</v>
      </c>
      <c r="Y347">
        <v>7.1</v>
      </c>
      <c r="Z347">
        <v>8.8</v>
      </c>
      <c r="AA347">
        <v>10.1</v>
      </c>
      <c r="AB347">
        <v>11.4</v>
      </c>
      <c r="AC347">
        <v>10</v>
      </c>
    </row>
    <row r="348" spans="1:29" ht="12.75">
      <c r="A348" s="4" t="s">
        <v>220</v>
      </c>
      <c r="B348" s="4" t="s">
        <v>3</v>
      </c>
      <c r="C348" s="6" t="s">
        <v>470</v>
      </c>
      <c r="D348" s="7" t="s">
        <v>523</v>
      </c>
      <c r="E348" s="4" t="s">
        <v>8</v>
      </c>
      <c r="F348" s="4"/>
      <c r="G348" s="4"/>
      <c r="H348" s="4"/>
      <c r="I348">
        <v>1.7</v>
      </c>
      <c r="J348">
        <v>-0.6</v>
      </c>
      <c r="K348">
        <v>1.2</v>
      </c>
      <c r="L348">
        <v>-3.5</v>
      </c>
      <c r="M348">
        <v>5.9</v>
      </c>
      <c r="N348">
        <v>8.2</v>
      </c>
      <c r="O348">
        <v>8</v>
      </c>
      <c r="P348">
        <v>6.9</v>
      </c>
      <c r="Q348">
        <v>6.2</v>
      </c>
      <c r="R348">
        <v>10.1</v>
      </c>
      <c r="S348">
        <v>3.9</v>
      </c>
      <c r="T348">
        <v>7.6</v>
      </c>
      <c r="U348">
        <v>14.2</v>
      </c>
      <c r="V348">
        <v>13.8</v>
      </c>
      <c r="W348">
        <v>11.3</v>
      </c>
      <c r="X348">
        <v>8.7</v>
      </c>
      <c r="Y348">
        <v>8.4</v>
      </c>
      <c r="Z348">
        <v>6.2</v>
      </c>
      <c r="AA348">
        <v>11.2</v>
      </c>
      <c r="AB348">
        <v>11</v>
      </c>
      <c r="AC348">
        <v>15.4</v>
      </c>
    </row>
    <row r="349" spans="1:29" ht="12.75">
      <c r="A349" s="4" t="s">
        <v>284</v>
      </c>
      <c r="B349" s="4" t="s">
        <v>3</v>
      </c>
      <c r="C349" s="6" t="s">
        <v>285</v>
      </c>
      <c r="D349" s="7" t="s">
        <v>286</v>
      </c>
      <c r="E349" s="4" t="s">
        <v>8</v>
      </c>
      <c r="F349" s="4"/>
      <c r="G349" s="4"/>
      <c r="H349" s="4"/>
      <c r="I349">
        <v>1.7</v>
      </c>
      <c r="L349">
        <v>0.9</v>
      </c>
      <c r="M349">
        <v>3.7</v>
      </c>
      <c r="N349">
        <v>9.7</v>
      </c>
      <c r="O349">
        <v>8.5</v>
      </c>
      <c r="P349">
        <v>6</v>
      </c>
      <c r="Q349">
        <v>11.1</v>
      </c>
      <c r="R349">
        <v>7.3</v>
      </c>
      <c r="S349">
        <v>6.2</v>
      </c>
      <c r="T349">
        <v>10.1</v>
      </c>
      <c r="U349">
        <v>10.1</v>
      </c>
      <c r="V349">
        <v>5</v>
      </c>
      <c r="W349">
        <v>8.9</v>
      </c>
      <c r="X349">
        <v>6</v>
      </c>
      <c r="Y349">
        <v>12.7</v>
      </c>
      <c r="Z349">
        <v>8.8</v>
      </c>
      <c r="AA349">
        <v>5.2</v>
      </c>
      <c r="AB349">
        <v>9.4</v>
      </c>
      <c r="AC349">
        <v>4.7</v>
      </c>
    </row>
    <row r="350" spans="1:29" ht="12.75">
      <c r="A350" s="4" t="s">
        <v>284</v>
      </c>
      <c r="B350" s="4" t="s">
        <v>3</v>
      </c>
      <c r="C350" s="6" t="s">
        <v>287</v>
      </c>
      <c r="D350" s="7" t="s">
        <v>288</v>
      </c>
      <c r="E350" s="4" t="s">
        <v>8</v>
      </c>
      <c r="F350" s="4"/>
      <c r="G350" s="4"/>
      <c r="H350" s="4"/>
      <c r="I350">
        <v>1.7</v>
      </c>
      <c r="O350">
        <v>-1.7</v>
      </c>
      <c r="P350">
        <v>2.4</v>
      </c>
      <c r="Q350">
        <v>6.5</v>
      </c>
      <c r="R350">
        <v>12.4</v>
      </c>
      <c r="S350">
        <v>9</v>
      </c>
      <c r="T350">
        <v>10.6</v>
      </c>
      <c r="U350">
        <v>12</v>
      </c>
      <c r="V350">
        <v>9.9</v>
      </c>
      <c r="W350">
        <v>9.3</v>
      </c>
      <c r="X350">
        <v>7.4</v>
      </c>
      <c r="Y350">
        <v>8.3</v>
      </c>
      <c r="Z350">
        <v>9.1</v>
      </c>
      <c r="AA350">
        <v>12.5</v>
      </c>
      <c r="AB350">
        <v>5.8</v>
      </c>
      <c r="AC350">
        <v>5.2</v>
      </c>
    </row>
    <row r="351" spans="1:29" ht="12.75">
      <c r="A351" s="4" t="s">
        <v>289</v>
      </c>
      <c r="B351" s="4" t="s">
        <v>2</v>
      </c>
      <c r="C351" s="5" t="s">
        <v>290</v>
      </c>
      <c r="D351" s="4"/>
      <c r="E351" s="4" t="s">
        <v>8</v>
      </c>
      <c r="F351" s="4"/>
      <c r="G351" s="4"/>
      <c r="H351" s="4" t="s">
        <v>291</v>
      </c>
      <c r="I351">
        <v>1.7</v>
      </c>
      <c r="J351">
        <v>8</v>
      </c>
      <c r="K351">
        <v>15.8</v>
      </c>
      <c r="L351">
        <v>5.4</v>
      </c>
      <c r="M351">
        <v>13.8</v>
      </c>
      <c r="N351">
        <v>7.5</v>
      </c>
      <c r="O351">
        <v>7.4</v>
      </c>
      <c r="P351">
        <v>9.5</v>
      </c>
      <c r="Q351">
        <v>10.4</v>
      </c>
      <c r="R351">
        <v>10.6</v>
      </c>
      <c r="S351">
        <v>9.6</v>
      </c>
      <c r="T351">
        <v>9.3</v>
      </c>
      <c r="U351">
        <v>10.4</v>
      </c>
      <c r="V351">
        <v>9.6</v>
      </c>
      <c r="W351">
        <v>7.4</v>
      </c>
      <c r="X351">
        <v>9.9</v>
      </c>
      <c r="Y351">
        <v>6.1</v>
      </c>
      <c r="Z351">
        <v>6.3</v>
      </c>
      <c r="AA351">
        <v>2.4</v>
      </c>
      <c r="AB351">
        <v>3.3</v>
      </c>
      <c r="AC351">
        <v>-0.5</v>
      </c>
    </row>
    <row r="352" spans="1:29" ht="12.75">
      <c r="A352" s="4" t="s">
        <v>292</v>
      </c>
      <c r="B352" s="4" t="s">
        <v>2</v>
      </c>
      <c r="C352" s="5" t="s">
        <v>293</v>
      </c>
      <c r="D352" s="4"/>
      <c r="E352" s="4" t="s">
        <v>8</v>
      </c>
      <c r="F352" s="4"/>
      <c r="G352" s="4"/>
      <c r="H352" s="4" t="s">
        <v>294</v>
      </c>
      <c r="I352">
        <v>1.7</v>
      </c>
      <c r="J352">
        <v>5.4</v>
      </c>
      <c r="K352">
        <v>0.6</v>
      </c>
      <c r="L352">
        <v>6.7</v>
      </c>
      <c r="M352">
        <v>3.7</v>
      </c>
      <c r="N352">
        <v>6.2</v>
      </c>
      <c r="O352">
        <v>0.7</v>
      </c>
      <c r="P352">
        <v>6.6</v>
      </c>
      <c r="Q352">
        <v>9.1</v>
      </c>
      <c r="R352">
        <v>9.7</v>
      </c>
      <c r="S352">
        <v>11.8</v>
      </c>
      <c r="T352">
        <v>5.9</v>
      </c>
      <c r="U352">
        <v>9.9</v>
      </c>
      <c r="V352">
        <v>7.1</v>
      </c>
      <c r="W352">
        <v>9.9</v>
      </c>
      <c r="X352">
        <v>9.4</v>
      </c>
      <c r="Y352">
        <v>11.2</v>
      </c>
      <c r="Z352">
        <v>8.4</v>
      </c>
      <c r="AA352">
        <v>11.1</v>
      </c>
      <c r="AB352">
        <v>10.9</v>
      </c>
      <c r="AC352">
        <v>17.3</v>
      </c>
    </row>
    <row r="353" spans="1:29" ht="12.75">
      <c r="A353" s="4" t="s">
        <v>292</v>
      </c>
      <c r="B353" s="4" t="s">
        <v>2</v>
      </c>
      <c r="C353" s="5" t="s">
        <v>295</v>
      </c>
      <c r="D353" s="4"/>
      <c r="E353" s="4" t="s">
        <v>8</v>
      </c>
      <c r="F353" s="4"/>
      <c r="G353" s="4"/>
      <c r="H353" s="4" t="s">
        <v>296</v>
      </c>
      <c r="I353">
        <v>1.7</v>
      </c>
      <c r="J353">
        <v>9.9</v>
      </c>
      <c r="K353">
        <v>8.7</v>
      </c>
      <c r="L353">
        <v>6.6</v>
      </c>
      <c r="M353">
        <v>8.9</v>
      </c>
      <c r="N353">
        <v>6.7</v>
      </c>
      <c r="O353">
        <v>8.6</v>
      </c>
      <c r="P353">
        <v>8.1</v>
      </c>
      <c r="Q353">
        <v>12.3</v>
      </c>
      <c r="R353">
        <v>3.9</v>
      </c>
      <c r="S353">
        <v>5.2</v>
      </c>
      <c r="T353">
        <v>8.2</v>
      </c>
      <c r="U353">
        <v>7.3</v>
      </c>
      <c r="V353">
        <v>6.2</v>
      </c>
      <c r="W353">
        <v>6.4</v>
      </c>
      <c r="X353">
        <v>8.9</v>
      </c>
      <c r="Y353">
        <v>5.6</v>
      </c>
      <c r="Z353">
        <v>6.5</v>
      </c>
      <c r="AA353">
        <v>7.8</v>
      </c>
      <c r="AB353">
        <v>10.4</v>
      </c>
      <c r="AC353">
        <v>17.1</v>
      </c>
    </row>
    <row r="354" spans="1:29" ht="12.75">
      <c r="A354" s="4" t="s">
        <v>292</v>
      </c>
      <c r="B354" s="4" t="s">
        <v>2</v>
      </c>
      <c r="C354" s="5" t="s">
        <v>299</v>
      </c>
      <c r="D354" s="4"/>
      <c r="E354" s="4" t="s">
        <v>8</v>
      </c>
      <c r="F354" s="4"/>
      <c r="G354" s="4"/>
      <c r="H354" s="4" t="s">
        <v>300</v>
      </c>
      <c r="I354">
        <v>1.7</v>
      </c>
      <c r="J354">
        <v>8.8</v>
      </c>
      <c r="K354">
        <v>3.7</v>
      </c>
      <c r="L354">
        <v>8.3</v>
      </c>
      <c r="M354">
        <v>8.3</v>
      </c>
      <c r="N354">
        <v>5.7</v>
      </c>
      <c r="O354">
        <v>6.1</v>
      </c>
      <c r="P354">
        <v>6.5</v>
      </c>
      <c r="Q354">
        <v>8.4</v>
      </c>
      <c r="R354">
        <v>12.1</v>
      </c>
      <c r="S354">
        <v>6.6</v>
      </c>
      <c r="T354">
        <v>10.6</v>
      </c>
      <c r="U354">
        <v>9.6</v>
      </c>
      <c r="V354">
        <v>5.6</v>
      </c>
      <c r="W354">
        <v>8.1</v>
      </c>
      <c r="X354">
        <v>5.8</v>
      </c>
      <c r="Y354">
        <v>10.2</v>
      </c>
      <c r="Z354">
        <v>12.4</v>
      </c>
      <c r="AA354">
        <v>11.3</v>
      </c>
      <c r="AB354">
        <v>6.6</v>
      </c>
      <c r="AC354">
        <v>8.2</v>
      </c>
    </row>
    <row r="355" spans="1:29" ht="12.75">
      <c r="A355" s="4" t="s">
        <v>292</v>
      </c>
      <c r="B355" s="4" t="s">
        <v>3</v>
      </c>
      <c r="C355" s="5" t="s">
        <v>297</v>
      </c>
      <c r="D355" s="4" t="s">
        <v>298</v>
      </c>
      <c r="E355" s="4" t="s">
        <v>8</v>
      </c>
      <c r="F355" s="4"/>
      <c r="G355" s="4"/>
      <c r="H355" s="4" t="s">
        <v>296</v>
      </c>
      <c r="I355">
        <v>1.7</v>
      </c>
      <c r="J355">
        <v>6.8</v>
      </c>
      <c r="K355">
        <v>10.3</v>
      </c>
      <c r="L355">
        <v>4.4</v>
      </c>
      <c r="M355">
        <v>9.6</v>
      </c>
      <c r="N355">
        <v>7.3</v>
      </c>
      <c r="O355">
        <v>5.1</v>
      </c>
      <c r="P355">
        <v>5.2</v>
      </c>
      <c r="Q355">
        <v>5.8</v>
      </c>
      <c r="R355">
        <v>7.4</v>
      </c>
      <c r="S355">
        <v>5.6</v>
      </c>
      <c r="T355">
        <v>4.9</v>
      </c>
      <c r="U355">
        <v>5.7</v>
      </c>
      <c r="V355">
        <v>4.9</v>
      </c>
      <c r="W355">
        <v>9.6</v>
      </c>
      <c r="X355">
        <v>12.5</v>
      </c>
      <c r="Y355">
        <v>10.5</v>
      </c>
      <c r="Z355">
        <v>13.5</v>
      </c>
      <c r="AA355">
        <v>11</v>
      </c>
      <c r="AB355">
        <v>7.8</v>
      </c>
      <c r="AC355">
        <v>15</v>
      </c>
    </row>
    <row r="356" spans="1:29" ht="12.75">
      <c r="A356" s="4" t="s">
        <v>301</v>
      </c>
      <c r="B356" s="4" t="s">
        <v>2</v>
      </c>
      <c r="C356" s="5" t="s">
        <v>452</v>
      </c>
      <c r="D356" s="4"/>
      <c r="E356" s="4" t="s">
        <v>8</v>
      </c>
      <c r="F356" s="4"/>
      <c r="G356" s="4"/>
      <c r="H356" s="4" t="s">
        <v>453</v>
      </c>
      <c r="I356">
        <v>1.7</v>
      </c>
      <c r="J356">
        <v>-9.2</v>
      </c>
      <c r="L356">
        <v>2.8</v>
      </c>
      <c r="M356">
        <v>3.6</v>
      </c>
      <c r="N356">
        <v>5.4</v>
      </c>
      <c r="O356">
        <v>7.6</v>
      </c>
      <c r="P356">
        <v>6.2</v>
      </c>
      <c r="Q356">
        <v>5</v>
      </c>
      <c r="R356">
        <v>6.7</v>
      </c>
      <c r="S356">
        <v>10.1</v>
      </c>
      <c r="T356">
        <v>9.2</v>
      </c>
      <c r="U356">
        <v>8.8</v>
      </c>
      <c r="V356">
        <v>9.3</v>
      </c>
      <c r="W356">
        <v>12.7</v>
      </c>
      <c r="X356">
        <v>9.3</v>
      </c>
      <c r="Y356">
        <v>11</v>
      </c>
      <c r="Z356">
        <v>12.9</v>
      </c>
      <c r="AA356">
        <v>17.9</v>
      </c>
      <c r="AB356">
        <v>15.2</v>
      </c>
      <c r="AC356">
        <v>14.4</v>
      </c>
    </row>
    <row r="357" spans="1:29" ht="12.75">
      <c r="A357" s="4" t="s">
        <v>301</v>
      </c>
      <c r="B357" s="4" t="s">
        <v>2</v>
      </c>
      <c r="C357" s="5" t="s">
        <v>302</v>
      </c>
      <c r="D357" s="4"/>
      <c r="E357" s="4" t="s">
        <v>8</v>
      </c>
      <c r="F357" s="4"/>
      <c r="G357" s="4"/>
      <c r="H357" s="4" t="s">
        <v>303</v>
      </c>
      <c r="I357">
        <v>1.7</v>
      </c>
      <c r="K357">
        <v>0.2</v>
      </c>
      <c r="L357">
        <v>10.9</v>
      </c>
      <c r="M357">
        <v>13.2</v>
      </c>
      <c r="N357">
        <v>5</v>
      </c>
      <c r="O357">
        <v>4.7</v>
      </c>
      <c r="P357">
        <v>6.1</v>
      </c>
      <c r="Q357">
        <v>5</v>
      </c>
      <c r="R357">
        <v>6.8</v>
      </c>
      <c r="S357">
        <v>10.4</v>
      </c>
      <c r="T357">
        <v>9.1</v>
      </c>
      <c r="U357">
        <v>8.9</v>
      </c>
      <c r="V357">
        <v>9.2</v>
      </c>
      <c r="W357">
        <v>12.3</v>
      </c>
      <c r="X357">
        <v>9.7</v>
      </c>
      <c r="Y357">
        <v>10.9</v>
      </c>
      <c r="Z357">
        <v>12.9</v>
      </c>
      <c r="AA357">
        <v>17.8</v>
      </c>
      <c r="AB357">
        <v>15.3</v>
      </c>
      <c r="AC357">
        <v>14.3</v>
      </c>
    </row>
    <row r="358" spans="1:29" ht="12.75">
      <c r="A358" s="4" t="s">
        <v>301</v>
      </c>
      <c r="B358" s="4" t="s">
        <v>2</v>
      </c>
      <c r="C358" s="5" t="s">
        <v>302</v>
      </c>
      <c r="D358" s="4"/>
      <c r="E358" s="4" t="s">
        <v>49</v>
      </c>
      <c r="F358" s="4"/>
      <c r="G358" s="4"/>
      <c r="H358" s="4" t="s">
        <v>303</v>
      </c>
      <c r="I358">
        <v>1.7</v>
      </c>
      <c r="J358">
        <v>10.9</v>
      </c>
      <c r="K358">
        <v>9.8</v>
      </c>
      <c r="L358">
        <v>9.8</v>
      </c>
      <c r="M358">
        <v>8.2</v>
      </c>
      <c r="N358">
        <v>6.5</v>
      </c>
      <c r="O358">
        <v>8.6</v>
      </c>
      <c r="P358">
        <v>12.5</v>
      </c>
      <c r="Q358">
        <v>9.8</v>
      </c>
      <c r="R358">
        <v>2.8</v>
      </c>
      <c r="S358">
        <v>7</v>
      </c>
      <c r="T358">
        <v>1.8</v>
      </c>
      <c r="U358">
        <v>5.9</v>
      </c>
      <c r="V358">
        <v>12.3</v>
      </c>
      <c r="W358">
        <v>0.8</v>
      </c>
      <c r="X358">
        <v>8.8</v>
      </c>
      <c r="Y358">
        <v>9.2</v>
      </c>
      <c r="Z358">
        <v>3.9</v>
      </c>
      <c r="AA358">
        <v>12</v>
      </c>
      <c r="AB358">
        <v>12</v>
      </c>
      <c r="AC358">
        <v>10.5</v>
      </c>
    </row>
    <row r="359" spans="1:29" ht="12.75">
      <c r="A359" s="4" t="s">
        <v>301</v>
      </c>
      <c r="B359" s="4" t="s">
        <v>2</v>
      </c>
      <c r="C359" s="5" t="s">
        <v>546</v>
      </c>
      <c r="D359" s="4"/>
      <c r="E359" s="4" t="s">
        <v>8</v>
      </c>
      <c r="F359" s="4"/>
      <c r="G359" s="4"/>
      <c r="H359" s="4"/>
      <c r="I359">
        <v>1.7</v>
      </c>
      <c r="K359">
        <v>0.5</v>
      </c>
      <c r="L359">
        <v>4.8</v>
      </c>
      <c r="M359">
        <v>8.2</v>
      </c>
      <c r="N359">
        <v>5.2</v>
      </c>
      <c r="O359">
        <v>2.9</v>
      </c>
      <c r="P359">
        <v>7.4</v>
      </c>
      <c r="Q359">
        <v>5.7</v>
      </c>
      <c r="R359">
        <v>10.5</v>
      </c>
      <c r="S359">
        <v>8.8</v>
      </c>
      <c r="T359">
        <v>14.3</v>
      </c>
      <c r="U359">
        <v>10.9</v>
      </c>
      <c r="V359">
        <v>11.8</v>
      </c>
      <c r="W359">
        <v>12</v>
      </c>
      <c r="X359">
        <v>10.5</v>
      </c>
      <c r="Y359">
        <v>13.8</v>
      </c>
      <c r="Z359">
        <v>11.4</v>
      </c>
      <c r="AA359">
        <v>14.4</v>
      </c>
      <c r="AB359">
        <v>11.5</v>
      </c>
      <c r="AC359">
        <v>12.9</v>
      </c>
    </row>
    <row r="360" spans="1:29" ht="12.75">
      <c r="A360" s="4" t="s">
        <v>301</v>
      </c>
      <c r="B360" s="4" t="s">
        <v>2</v>
      </c>
      <c r="C360" s="5" t="s">
        <v>546</v>
      </c>
      <c r="D360" s="4"/>
      <c r="E360" s="4" t="s">
        <v>49</v>
      </c>
      <c r="F360" s="4"/>
      <c r="G360" s="4"/>
      <c r="H360" s="4"/>
      <c r="I360">
        <v>1.7</v>
      </c>
      <c r="J360">
        <v>11.8</v>
      </c>
      <c r="K360">
        <v>8</v>
      </c>
      <c r="L360">
        <v>8.3</v>
      </c>
      <c r="M360">
        <v>9.5</v>
      </c>
      <c r="N360">
        <v>4.9</v>
      </c>
      <c r="O360">
        <v>4.9</v>
      </c>
      <c r="P360">
        <v>12.5</v>
      </c>
      <c r="Q360">
        <v>8.4</v>
      </c>
      <c r="R360">
        <v>7.5</v>
      </c>
      <c r="S360">
        <v>1.2</v>
      </c>
      <c r="T360">
        <v>4.3</v>
      </c>
      <c r="U360">
        <v>5.5</v>
      </c>
      <c r="V360">
        <v>2.7</v>
      </c>
      <c r="W360">
        <v>12.2</v>
      </c>
      <c r="X360">
        <v>1.9</v>
      </c>
      <c r="Y360">
        <v>9.9</v>
      </c>
      <c r="Z360">
        <v>11.6</v>
      </c>
      <c r="AA360">
        <v>11.6</v>
      </c>
      <c r="AB360">
        <v>11.5</v>
      </c>
      <c r="AC360">
        <v>9.9</v>
      </c>
    </row>
    <row r="361" spans="1:29" ht="12.75">
      <c r="A361" s="4" t="s">
        <v>301</v>
      </c>
      <c r="B361" s="4" t="s">
        <v>2</v>
      </c>
      <c r="C361" s="5" t="s">
        <v>304</v>
      </c>
      <c r="D361" s="4"/>
      <c r="E361" s="4" t="s">
        <v>8</v>
      </c>
      <c r="F361" s="4"/>
      <c r="G361" s="4"/>
      <c r="H361" s="4" t="s">
        <v>304</v>
      </c>
      <c r="I361">
        <v>1.7</v>
      </c>
      <c r="K361">
        <v>0.9</v>
      </c>
      <c r="L361">
        <v>4.6</v>
      </c>
      <c r="M361">
        <v>10.3</v>
      </c>
      <c r="N361">
        <v>4.5</v>
      </c>
      <c r="O361">
        <v>0.7</v>
      </c>
      <c r="P361">
        <v>8.2</v>
      </c>
      <c r="Q361">
        <v>8.6</v>
      </c>
      <c r="R361">
        <v>10.6</v>
      </c>
      <c r="S361">
        <v>9</v>
      </c>
      <c r="T361">
        <v>12.5</v>
      </c>
      <c r="U361">
        <v>6.9</v>
      </c>
      <c r="V361">
        <v>12.4</v>
      </c>
      <c r="W361">
        <v>12.9</v>
      </c>
      <c r="X361">
        <v>11.9</v>
      </c>
      <c r="Y361">
        <v>10.6</v>
      </c>
      <c r="Z361">
        <v>16.7</v>
      </c>
      <c r="AA361">
        <v>13.4</v>
      </c>
      <c r="AB361">
        <v>12.7</v>
      </c>
      <c r="AC361">
        <v>12.8</v>
      </c>
    </row>
    <row r="362" spans="1:29" ht="12.75">
      <c r="A362" s="4" t="s">
        <v>301</v>
      </c>
      <c r="B362" s="4" t="s">
        <v>2</v>
      </c>
      <c r="C362" s="5" t="s">
        <v>304</v>
      </c>
      <c r="D362" s="4"/>
      <c r="E362" s="4" t="s">
        <v>49</v>
      </c>
      <c r="F362" s="4"/>
      <c r="G362" s="4"/>
      <c r="H362" s="4"/>
      <c r="I362">
        <v>1.7</v>
      </c>
      <c r="J362">
        <v>13</v>
      </c>
      <c r="K362">
        <v>7.6</v>
      </c>
      <c r="L362">
        <v>8.2</v>
      </c>
      <c r="M362">
        <v>7.7</v>
      </c>
      <c r="N362">
        <v>7.2</v>
      </c>
      <c r="O362">
        <v>3.1</v>
      </c>
      <c r="P362">
        <v>11.6</v>
      </c>
      <c r="Q362">
        <v>5.4</v>
      </c>
      <c r="R362">
        <v>4.6</v>
      </c>
      <c r="S362">
        <v>5.6</v>
      </c>
      <c r="T362">
        <v>1.3</v>
      </c>
      <c r="U362">
        <v>3.2</v>
      </c>
      <c r="V362">
        <v>9.9</v>
      </c>
      <c r="W362">
        <v>7.1</v>
      </c>
      <c r="X362">
        <v>4.9</v>
      </c>
      <c r="Y362">
        <v>13</v>
      </c>
      <c r="Z362">
        <v>9.8</v>
      </c>
      <c r="AA362">
        <v>11.7</v>
      </c>
      <c r="AB362">
        <v>15.4</v>
      </c>
      <c r="AC362">
        <v>11.2</v>
      </c>
    </row>
    <row r="363" spans="1:29" ht="12.75">
      <c r="A363" s="4" t="s">
        <v>301</v>
      </c>
      <c r="B363" s="4" t="s">
        <v>2</v>
      </c>
      <c r="C363" s="5" t="s">
        <v>455</v>
      </c>
      <c r="D363" s="4"/>
      <c r="E363" s="4" t="s">
        <v>8</v>
      </c>
      <c r="F363" s="4"/>
      <c r="G363" s="4"/>
      <c r="H363" s="4" t="s">
        <v>456</v>
      </c>
      <c r="I363">
        <v>1.7</v>
      </c>
      <c r="J363">
        <v>-0.5</v>
      </c>
      <c r="K363">
        <v>4.4</v>
      </c>
      <c r="L363">
        <v>-2.8</v>
      </c>
      <c r="M363">
        <v>4.9</v>
      </c>
      <c r="N363">
        <v>3.2</v>
      </c>
      <c r="O363">
        <v>8.5</v>
      </c>
      <c r="P363">
        <v>5.4</v>
      </c>
      <c r="Q363">
        <v>7.7</v>
      </c>
      <c r="R363">
        <v>9</v>
      </c>
      <c r="S363">
        <v>5.5</v>
      </c>
      <c r="T363">
        <v>12.5</v>
      </c>
      <c r="U363">
        <v>7.8</v>
      </c>
      <c r="V363">
        <v>8.9</v>
      </c>
      <c r="W363">
        <v>14.1</v>
      </c>
      <c r="X363">
        <v>10.9</v>
      </c>
      <c r="Y363">
        <v>11.2</v>
      </c>
      <c r="Z363">
        <v>10.9</v>
      </c>
      <c r="AA363">
        <v>14.6</v>
      </c>
      <c r="AB363">
        <v>15</v>
      </c>
      <c r="AC363">
        <v>15.2</v>
      </c>
    </row>
    <row r="364" spans="1:29" ht="12.75">
      <c r="A364" s="4" t="s">
        <v>301</v>
      </c>
      <c r="B364" s="4" t="s">
        <v>2</v>
      </c>
      <c r="C364" s="5" t="s">
        <v>455</v>
      </c>
      <c r="D364" s="4"/>
      <c r="E364" s="4" t="s">
        <v>49</v>
      </c>
      <c r="F364" s="4"/>
      <c r="G364" s="4"/>
      <c r="H364" s="4"/>
      <c r="I364">
        <v>1.7</v>
      </c>
      <c r="J364">
        <v>8.8</v>
      </c>
      <c r="K364">
        <v>8.8</v>
      </c>
      <c r="L364">
        <v>3.7</v>
      </c>
      <c r="M364">
        <v>6.1</v>
      </c>
      <c r="N364">
        <v>6.1</v>
      </c>
      <c r="O364">
        <v>4.9</v>
      </c>
      <c r="P364">
        <v>9.1</v>
      </c>
      <c r="Q364">
        <v>8</v>
      </c>
      <c r="R364">
        <v>8.7</v>
      </c>
      <c r="S364">
        <v>9.6</v>
      </c>
      <c r="T364">
        <v>3.2</v>
      </c>
      <c r="U364">
        <v>8.3</v>
      </c>
      <c r="V364">
        <v>6.9</v>
      </c>
      <c r="W364">
        <v>5.3</v>
      </c>
      <c r="X364">
        <v>14.3</v>
      </c>
      <c r="Y364">
        <v>7.4</v>
      </c>
      <c r="Z364">
        <v>7.5</v>
      </c>
      <c r="AA364">
        <v>13.4</v>
      </c>
      <c r="AB364">
        <v>13.8</v>
      </c>
      <c r="AC364">
        <v>10.7</v>
      </c>
    </row>
    <row r="365" spans="1:29" ht="12.75">
      <c r="A365" s="4" t="s">
        <v>301</v>
      </c>
      <c r="B365" s="4" t="s">
        <v>2</v>
      </c>
      <c r="C365" s="5" t="s">
        <v>454</v>
      </c>
      <c r="D365" s="4"/>
      <c r="E365" s="4" t="s">
        <v>8</v>
      </c>
      <c r="F365" s="4"/>
      <c r="G365" s="4"/>
      <c r="H365" s="4" t="s">
        <v>457</v>
      </c>
      <c r="I365">
        <v>1.7</v>
      </c>
      <c r="J365">
        <v>-0.4</v>
      </c>
      <c r="K365">
        <v>3.8</v>
      </c>
      <c r="L365">
        <v>-0.7</v>
      </c>
      <c r="M365">
        <v>1.6</v>
      </c>
      <c r="N365">
        <v>4.5</v>
      </c>
      <c r="O365">
        <v>8.7</v>
      </c>
      <c r="P365">
        <v>6.2</v>
      </c>
      <c r="Q365">
        <v>4.5</v>
      </c>
      <c r="R365">
        <v>6.3</v>
      </c>
      <c r="S365">
        <v>8.7</v>
      </c>
      <c r="T365">
        <v>12.4</v>
      </c>
      <c r="U365">
        <v>8.9</v>
      </c>
      <c r="V365">
        <v>11.4</v>
      </c>
      <c r="W365">
        <v>9.9</v>
      </c>
      <c r="X365">
        <v>13.1</v>
      </c>
      <c r="Y365">
        <v>12.5</v>
      </c>
      <c r="Z365">
        <v>10.2</v>
      </c>
      <c r="AA365">
        <v>16.5</v>
      </c>
      <c r="AB365">
        <v>14</v>
      </c>
      <c r="AC365">
        <v>12.4</v>
      </c>
    </row>
    <row r="366" spans="1:29" ht="12.75">
      <c r="A366" s="4" t="s">
        <v>301</v>
      </c>
      <c r="B366" s="4" t="s">
        <v>2</v>
      </c>
      <c r="C366" s="5" t="s">
        <v>454</v>
      </c>
      <c r="D366" s="4"/>
      <c r="E366" s="4" t="s">
        <v>49</v>
      </c>
      <c r="F366" s="4"/>
      <c r="G366" s="4"/>
      <c r="H366" s="4"/>
      <c r="I366">
        <v>1.7</v>
      </c>
      <c r="J366">
        <v>9.2</v>
      </c>
      <c r="K366">
        <v>7.5</v>
      </c>
      <c r="L366">
        <v>2.9</v>
      </c>
      <c r="M366">
        <v>6.9</v>
      </c>
      <c r="N366">
        <v>8</v>
      </c>
      <c r="O366">
        <v>6.5</v>
      </c>
      <c r="P366">
        <v>8.4</v>
      </c>
      <c r="Q366">
        <v>10.7</v>
      </c>
      <c r="R366">
        <v>6.7</v>
      </c>
      <c r="S366">
        <v>9.3</v>
      </c>
      <c r="T366">
        <v>6.3</v>
      </c>
      <c r="U366">
        <v>4.9</v>
      </c>
      <c r="V366">
        <v>3.4</v>
      </c>
      <c r="W366">
        <v>6.3</v>
      </c>
      <c r="X366">
        <v>13.6</v>
      </c>
      <c r="Y366">
        <v>6.7</v>
      </c>
      <c r="Z366">
        <v>11.6</v>
      </c>
      <c r="AA366">
        <v>11.2</v>
      </c>
      <c r="AB366">
        <v>12.5</v>
      </c>
      <c r="AC366">
        <v>11.2</v>
      </c>
    </row>
    <row r="367" spans="1:29" ht="12.75">
      <c r="A367" s="4" t="s">
        <v>301</v>
      </c>
      <c r="B367" s="4" t="s">
        <v>2</v>
      </c>
      <c r="C367" s="5" t="s">
        <v>459</v>
      </c>
      <c r="D367" s="4"/>
      <c r="E367" s="4" t="s">
        <v>8</v>
      </c>
      <c r="F367" s="4"/>
      <c r="G367" s="4"/>
      <c r="H367" s="4" t="s">
        <v>458</v>
      </c>
      <c r="I367">
        <v>1.7</v>
      </c>
      <c r="K367">
        <v>0.7</v>
      </c>
      <c r="L367">
        <v>5.6</v>
      </c>
      <c r="M367">
        <v>10.3</v>
      </c>
      <c r="N367">
        <v>3.2</v>
      </c>
      <c r="O367">
        <v>4.3</v>
      </c>
      <c r="P367">
        <v>7.6</v>
      </c>
      <c r="Q367">
        <v>8.9</v>
      </c>
      <c r="R367">
        <v>10.9</v>
      </c>
      <c r="S367">
        <v>10.7</v>
      </c>
      <c r="T367">
        <v>8.6</v>
      </c>
      <c r="U367">
        <v>9.6</v>
      </c>
      <c r="V367">
        <v>12.1</v>
      </c>
      <c r="W367">
        <v>10</v>
      </c>
      <c r="X367">
        <v>13.9</v>
      </c>
      <c r="Y367">
        <v>12</v>
      </c>
      <c r="Z367">
        <v>14.3</v>
      </c>
      <c r="AA367">
        <v>12.4</v>
      </c>
      <c r="AB367">
        <v>11.7</v>
      </c>
      <c r="AC367">
        <v>13.6</v>
      </c>
    </row>
    <row r="368" spans="1:29" ht="12.75">
      <c r="A368" s="4" t="s">
        <v>301</v>
      </c>
      <c r="B368" s="4" t="s">
        <v>2</v>
      </c>
      <c r="C368" s="5" t="s">
        <v>459</v>
      </c>
      <c r="D368" s="4"/>
      <c r="E368" s="4" t="s">
        <v>49</v>
      </c>
      <c r="F368" s="4"/>
      <c r="G368" s="4"/>
      <c r="H368" s="4"/>
      <c r="I368">
        <v>1.7</v>
      </c>
      <c r="J368">
        <v>12.5</v>
      </c>
      <c r="K368">
        <v>7.3</v>
      </c>
      <c r="L368">
        <v>7.6</v>
      </c>
      <c r="M368">
        <v>10.1</v>
      </c>
      <c r="N368">
        <v>6.4</v>
      </c>
      <c r="O368">
        <v>6</v>
      </c>
      <c r="P368">
        <v>8.5</v>
      </c>
      <c r="Q368">
        <v>6.3</v>
      </c>
      <c r="R368">
        <v>2.5</v>
      </c>
      <c r="S368">
        <v>4.1</v>
      </c>
      <c r="T368">
        <v>0.6</v>
      </c>
      <c r="U368">
        <v>4.5</v>
      </c>
      <c r="V368">
        <v>11.3</v>
      </c>
      <c r="W368">
        <v>5.1</v>
      </c>
      <c r="X368">
        <v>7.8</v>
      </c>
      <c r="Y368">
        <v>11.6</v>
      </c>
      <c r="Z368">
        <v>10.1</v>
      </c>
      <c r="AA368">
        <v>12.2</v>
      </c>
      <c r="AB368">
        <v>14.3</v>
      </c>
      <c r="AC368">
        <v>11.9</v>
      </c>
    </row>
    <row r="369" spans="1:29" ht="12.75">
      <c r="A369" s="4" t="s">
        <v>301</v>
      </c>
      <c r="B369" s="4" t="s">
        <v>3</v>
      </c>
      <c r="C369" s="4" t="s">
        <v>543</v>
      </c>
      <c r="D369" s="4" t="s">
        <v>571</v>
      </c>
      <c r="E369" s="4" t="s">
        <v>8</v>
      </c>
      <c r="F369" s="4"/>
      <c r="G369" s="4"/>
      <c r="H369" s="4"/>
      <c r="I369">
        <v>1.7</v>
      </c>
      <c r="J369">
        <v>6</v>
      </c>
      <c r="K369">
        <v>-0.4</v>
      </c>
      <c r="L369">
        <v>2.9</v>
      </c>
      <c r="M369">
        <v>6.8</v>
      </c>
      <c r="N369">
        <v>2.4</v>
      </c>
      <c r="O369">
        <v>5.7</v>
      </c>
      <c r="P369">
        <v>7.6</v>
      </c>
      <c r="Q369">
        <v>6.4</v>
      </c>
      <c r="R369">
        <v>6</v>
      </c>
      <c r="S369">
        <v>13.3</v>
      </c>
      <c r="T369">
        <v>8.4</v>
      </c>
      <c r="U369">
        <v>11.9</v>
      </c>
      <c r="V369">
        <v>6.5</v>
      </c>
      <c r="W369">
        <v>9.4</v>
      </c>
      <c r="X369">
        <v>10.2</v>
      </c>
      <c r="Y369">
        <v>9.3</v>
      </c>
      <c r="Z369">
        <v>9.2</v>
      </c>
      <c r="AA369">
        <v>8.7</v>
      </c>
      <c r="AB369">
        <v>7.6</v>
      </c>
      <c r="AC369">
        <v>9</v>
      </c>
    </row>
    <row r="370" spans="1:29" ht="12.75">
      <c r="A370" s="4" t="s">
        <v>301</v>
      </c>
      <c r="B370" s="4" t="s">
        <v>3</v>
      </c>
      <c r="C370" s="4" t="s">
        <v>543</v>
      </c>
      <c r="D370" s="4" t="s">
        <v>571</v>
      </c>
      <c r="E370" s="4" t="s">
        <v>49</v>
      </c>
      <c r="F370" s="4"/>
      <c r="G370" s="4"/>
      <c r="H370" s="4"/>
      <c r="I370">
        <v>1.7</v>
      </c>
      <c r="J370">
        <v>8.9</v>
      </c>
      <c r="K370">
        <v>5.8</v>
      </c>
      <c r="L370">
        <v>9.5</v>
      </c>
      <c r="M370">
        <v>3.6</v>
      </c>
      <c r="N370">
        <v>5.1</v>
      </c>
      <c r="O370">
        <v>7.2</v>
      </c>
      <c r="P370">
        <v>8.5</v>
      </c>
      <c r="Q370">
        <v>6.5</v>
      </c>
      <c r="R370">
        <v>9.3</v>
      </c>
      <c r="S370">
        <v>6.4</v>
      </c>
      <c r="T370">
        <v>7.3</v>
      </c>
      <c r="U370">
        <v>8.5</v>
      </c>
      <c r="V370">
        <v>8.5</v>
      </c>
      <c r="W370">
        <v>9.4</v>
      </c>
      <c r="X370">
        <v>9.5</v>
      </c>
      <c r="Y370">
        <v>7.2</v>
      </c>
      <c r="Z370">
        <v>8.9</v>
      </c>
      <c r="AA370">
        <v>6</v>
      </c>
      <c r="AB370">
        <v>6.4</v>
      </c>
      <c r="AC370">
        <v>8</v>
      </c>
    </row>
    <row r="371" spans="1:29" ht="12.75">
      <c r="A371" s="4" t="s">
        <v>301</v>
      </c>
      <c r="B371" s="4" t="s">
        <v>3</v>
      </c>
      <c r="C371" s="4" t="s">
        <v>544</v>
      </c>
      <c r="D371" s="4" t="s">
        <v>572</v>
      </c>
      <c r="E371" s="4" t="s">
        <v>8</v>
      </c>
      <c r="F371" s="4"/>
      <c r="G371" s="4"/>
      <c r="H371" s="4"/>
      <c r="I371">
        <v>1.7</v>
      </c>
      <c r="J371">
        <v>8.3</v>
      </c>
      <c r="K371">
        <v>-2.1</v>
      </c>
      <c r="L371">
        <v>3.9</v>
      </c>
      <c r="M371">
        <v>5.8</v>
      </c>
      <c r="N371">
        <v>4.7</v>
      </c>
      <c r="O371">
        <v>7</v>
      </c>
      <c r="P371">
        <v>8.2</v>
      </c>
      <c r="Q371">
        <v>10.1</v>
      </c>
      <c r="R371">
        <v>8.3</v>
      </c>
      <c r="S371">
        <v>12.1</v>
      </c>
      <c r="T371">
        <v>10.5</v>
      </c>
      <c r="U371">
        <v>7.2</v>
      </c>
      <c r="V371">
        <v>7.8</v>
      </c>
      <c r="W371">
        <v>4.6</v>
      </c>
      <c r="X371">
        <v>8.9</v>
      </c>
      <c r="Y371">
        <v>9.2</v>
      </c>
      <c r="Z371">
        <v>8.5</v>
      </c>
      <c r="AA371">
        <v>8.2</v>
      </c>
      <c r="AB371">
        <v>6.7</v>
      </c>
      <c r="AC371">
        <v>9.5</v>
      </c>
    </row>
    <row r="372" spans="1:29" ht="12.75">
      <c r="A372" s="4" t="s">
        <v>301</v>
      </c>
      <c r="B372" s="4" t="s">
        <v>3</v>
      </c>
      <c r="C372" s="4" t="s">
        <v>544</v>
      </c>
      <c r="D372" s="4" t="s">
        <v>572</v>
      </c>
      <c r="E372" s="4" t="s">
        <v>49</v>
      </c>
      <c r="F372" s="4"/>
      <c r="G372" s="4"/>
      <c r="H372" s="4"/>
      <c r="I372">
        <v>1.7</v>
      </c>
      <c r="J372">
        <v>7.7</v>
      </c>
      <c r="K372">
        <v>8.1</v>
      </c>
      <c r="L372">
        <v>10.3</v>
      </c>
      <c r="M372">
        <v>9.2</v>
      </c>
      <c r="N372">
        <v>4.4</v>
      </c>
      <c r="O372">
        <v>7.9</v>
      </c>
      <c r="P372">
        <v>8.1</v>
      </c>
      <c r="Q372">
        <v>5.9</v>
      </c>
      <c r="R372">
        <v>4.8</v>
      </c>
      <c r="S372">
        <v>8.5</v>
      </c>
      <c r="T372">
        <v>8.5</v>
      </c>
      <c r="U372">
        <v>10.3</v>
      </c>
      <c r="V372">
        <v>5</v>
      </c>
      <c r="W372">
        <v>7.7</v>
      </c>
      <c r="X372">
        <v>7.3</v>
      </c>
      <c r="Y372">
        <v>5.1</v>
      </c>
      <c r="Z372">
        <v>8.3</v>
      </c>
      <c r="AA372">
        <v>7.9</v>
      </c>
      <c r="AB372">
        <v>7.1</v>
      </c>
      <c r="AC372">
        <v>8.2</v>
      </c>
    </row>
    <row r="373" spans="1:29" ht="12.75">
      <c r="A373" s="4" t="s">
        <v>301</v>
      </c>
      <c r="B373" s="4" t="s">
        <v>2</v>
      </c>
      <c r="C373" s="5" t="s">
        <v>305</v>
      </c>
      <c r="D373" s="4"/>
      <c r="E373" s="4" t="s">
        <v>8</v>
      </c>
      <c r="F373" s="4"/>
      <c r="G373" s="4"/>
      <c r="H373" s="4" t="s">
        <v>306</v>
      </c>
      <c r="I373">
        <v>1.7</v>
      </c>
      <c r="L373">
        <v>6.5</v>
      </c>
      <c r="M373">
        <v>10.6</v>
      </c>
      <c r="N373">
        <v>3.9</v>
      </c>
      <c r="O373">
        <v>5.2</v>
      </c>
      <c r="P373">
        <v>5.1</v>
      </c>
      <c r="Q373">
        <v>5.7</v>
      </c>
      <c r="R373">
        <v>6.8</v>
      </c>
      <c r="S373">
        <v>10.8</v>
      </c>
      <c r="T373">
        <v>6.6</v>
      </c>
      <c r="U373">
        <v>10</v>
      </c>
      <c r="V373">
        <v>9.8</v>
      </c>
      <c r="W373">
        <v>9.3</v>
      </c>
      <c r="X373">
        <v>12.5</v>
      </c>
      <c r="Y373">
        <v>12.2</v>
      </c>
      <c r="Z373">
        <v>13</v>
      </c>
      <c r="AA373">
        <v>18.5</v>
      </c>
      <c r="AB373">
        <v>14.3</v>
      </c>
      <c r="AC373">
        <v>16.2</v>
      </c>
    </row>
    <row r="374" spans="1:29" ht="12.75">
      <c r="A374" s="4" t="s">
        <v>301</v>
      </c>
      <c r="B374" s="4" t="s">
        <v>2</v>
      </c>
      <c r="C374" s="5" t="s">
        <v>305</v>
      </c>
      <c r="D374" s="4"/>
      <c r="E374" s="4" t="s">
        <v>49</v>
      </c>
      <c r="F374" s="4"/>
      <c r="G374" s="4"/>
      <c r="H374" s="4" t="s">
        <v>306</v>
      </c>
      <c r="I374">
        <v>1.7</v>
      </c>
      <c r="J374">
        <v>9.2</v>
      </c>
      <c r="K374">
        <v>11.4</v>
      </c>
      <c r="L374">
        <v>7.6</v>
      </c>
      <c r="M374">
        <v>10.8</v>
      </c>
      <c r="N374">
        <v>7.4</v>
      </c>
      <c r="O374">
        <v>6.7</v>
      </c>
      <c r="P374">
        <v>11.6</v>
      </c>
      <c r="Q374">
        <v>7.4</v>
      </c>
      <c r="R374">
        <v>5.7</v>
      </c>
      <c r="S374">
        <v>2.9</v>
      </c>
      <c r="T374">
        <v>3.6</v>
      </c>
      <c r="U374">
        <v>1.3</v>
      </c>
      <c r="V374">
        <v>12.5</v>
      </c>
      <c r="W374">
        <v>1.7</v>
      </c>
      <c r="X374">
        <v>9.6</v>
      </c>
      <c r="Y374">
        <v>5.9</v>
      </c>
      <c r="Z374">
        <v>7.8</v>
      </c>
      <c r="AA374">
        <v>11.4</v>
      </c>
      <c r="AB374">
        <v>13.2</v>
      </c>
      <c r="AC374">
        <v>11.1</v>
      </c>
    </row>
    <row r="375" spans="1:29" ht="12.75">
      <c r="A375" s="4" t="s">
        <v>301</v>
      </c>
      <c r="B375" s="4" t="s">
        <v>2</v>
      </c>
      <c r="C375" s="5" t="s">
        <v>307</v>
      </c>
      <c r="D375" s="4"/>
      <c r="E375" s="4" t="s">
        <v>8</v>
      </c>
      <c r="F375" s="4"/>
      <c r="G375" s="4"/>
      <c r="H375" s="4" t="s">
        <v>308</v>
      </c>
      <c r="I375">
        <v>1.7</v>
      </c>
      <c r="R375">
        <v>6.8</v>
      </c>
      <c r="S375">
        <v>4.9</v>
      </c>
      <c r="T375">
        <v>6.2</v>
      </c>
      <c r="U375">
        <v>10.7</v>
      </c>
      <c r="V375">
        <v>11.8</v>
      </c>
      <c r="W375">
        <v>10.8</v>
      </c>
      <c r="X375">
        <v>8.9</v>
      </c>
      <c r="Y375">
        <v>13.2</v>
      </c>
      <c r="Z375">
        <v>10.7</v>
      </c>
      <c r="AA375">
        <v>9.7</v>
      </c>
      <c r="AB375">
        <v>7.6</v>
      </c>
      <c r="AC375">
        <v>9.6</v>
      </c>
    </row>
    <row r="376" spans="1:29" ht="12.75">
      <c r="A376" s="4" t="s">
        <v>301</v>
      </c>
      <c r="B376" s="4" t="s">
        <v>2</v>
      </c>
      <c r="C376" s="5" t="s">
        <v>307</v>
      </c>
      <c r="D376" s="4"/>
      <c r="E376" s="4" t="s">
        <v>49</v>
      </c>
      <c r="F376" s="4"/>
      <c r="G376" s="4"/>
      <c r="H376" s="4" t="s">
        <v>308</v>
      </c>
      <c r="I376">
        <v>1.7</v>
      </c>
      <c r="J376">
        <v>10.1</v>
      </c>
      <c r="K376">
        <v>9.2</v>
      </c>
      <c r="L376">
        <v>10.3</v>
      </c>
      <c r="M376">
        <v>10.2</v>
      </c>
      <c r="N376">
        <v>13.7</v>
      </c>
      <c r="O376">
        <v>10</v>
      </c>
      <c r="P376">
        <v>13.8</v>
      </c>
      <c r="Q376">
        <v>12.3</v>
      </c>
      <c r="R376">
        <v>7</v>
      </c>
      <c r="S376">
        <v>11</v>
      </c>
      <c r="T376">
        <v>7.6</v>
      </c>
      <c r="U376">
        <v>6.9</v>
      </c>
      <c r="V376">
        <v>3.1</v>
      </c>
      <c r="W376">
        <v>10.2</v>
      </c>
      <c r="X376">
        <v>5.4</v>
      </c>
      <c r="Y376">
        <v>4.1</v>
      </c>
      <c r="Z376">
        <v>-4.6</v>
      </c>
      <c r="AA376">
        <v>6.3</v>
      </c>
      <c r="AB376">
        <v>9.6</v>
      </c>
      <c r="AC376">
        <v>7.7</v>
      </c>
    </row>
    <row r="377" spans="1:29" ht="12.75">
      <c r="A377" s="4" t="s">
        <v>301</v>
      </c>
      <c r="B377" s="4" t="s">
        <v>2</v>
      </c>
      <c r="C377" s="5" t="s">
        <v>309</v>
      </c>
      <c r="D377" s="4"/>
      <c r="E377" s="4" t="s">
        <v>8</v>
      </c>
      <c r="F377" s="4"/>
      <c r="G377" s="4"/>
      <c r="H377" s="4" t="s">
        <v>310</v>
      </c>
      <c r="I377">
        <v>1.7</v>
      </c>
      <c r="J377">
        <v>6.6</v>
      </c>
      <c r="K377">
        <v>5</v>
      </c>
      <c r="L377">
        <v>2.3</v>
      </c>
      <c r="M377">
        <v>4.4</v>
      </c>
      <c r="N377">
        <v>5.7</v>
      </c>
      <c r="O377">
        <v>6.1</v>
      </c>
      <c r="P377">
        <v>5.8</v>
      </c>
      <c r="Q377">
        <v>6.4</v>
      </c>
      <c r="R377">
        <v>4.6</v>
      </c>
      <c r="S377">
        <v>9.5</v>
      </c>
      <c r="T377">
        <v>8.2</v>
      </c>
      <c r="U377">
        <v>10.9</v>
      </c>
      <c r="V377">
        <v>6.4</v>
      </c>
      <c r="W377">
        <v>11.3</v>
      </c>
      <c r="X377">
        <v>13.3</v>
      </c>
      <c r="Y377">
        <v>12.7</v>
      </c>
      <c r="Z377">
        <v>10.4</v>
      </c>
      <c r="AA377">
        <v>11.7</v>
      </c>
      <c r="AB377">
        <v>9.9</v>
      </c>
      <c r="AC377">
        <v>13.2</v>
      </c>
    </row>
    <row r="378" spans="1:29" ht="12.75">
      <c r="A378" s="4" t="s">
        <v>301</v>
      </c>
      <c r="B378" s="4" t="s">
        <v>2</v>
      </c>
      <c r="C378" s="5" t="s">
        <v>309</v>
      </c>
      <c r="D378" s="4"/>
      <c r="E378" s="4" t="s">
        <v>49</v>
      </c>
      <c r="F378" s="4"/>
      <c r="G378" s="4"/>
      <c r="H378" s="4" t="s">
        <v>310</v>
      </c>
      <c r="I378">
        <v>1.7</v>
      </c>
      <c r="J378">
        <v>9</v>
      </c>
      <c r="K378">
        <v>5</v>
      </c>
      <c r="L378">
        <v>4.1</v>
      </c>
      <c r="M378">
        <v>5.8</v>
      </c>
      <c r="N378">
        <v>6.2</v>
      </c>
      <c r="O378">
        <v>7.8</v>
      </c>
      <c r="P378">
        <v>4.9</v>
      </c>
      <c r="Q378">
        <v>5</v>
      </c>
      <c r="R378">
        <v>6.9</v>
      </c>
      <c r="S378">
        <v>10.4</v>
      </c>
      <c r="T378">
        <v>7</v>
      </c>
      <c r="U378">
        <v>9.7</v>
      </c>
      <c r="V378">
        <v>9.3</v>
      </c>
      <c r="W378">
        <v>10.8</v>
      </c>
      <c r="X378">
        <v>6.6</v>
      </c>
      <c r="Y378">
        <v>10</v>
      </c>
      <c r="Z378">
        <v>8.5</v>
      </c>
      <c r="AA378">
        <v>13.7</v>
      </c>
      <c r="AB378">
        <v>10.4</v>
      </c>
      <c r="AC378">
        <v>11.6</v>
      </c>
    </row>
    <row r="379" spans="1:29" ht="12.75">
      <c r="A379" s="4" t="s">
        <v>301</v>
      </c>
      <c r="B379" s="4" t="s">
        <v>2</v>
      </c>
      <c r="C379" s="5" t="s">
        <v>311</v>
      </c>
      <c r="D379" s="4"/>
      <c r="E379" s="4" t="s">
        <v>8</v>
      </c>
      <c r="F379" s="4"/>
      <c r="G379" s="4"/>
      <c r="H379" s="4" t="s">
        <v>312</v>
      </c>
      <c r="I379">
        <v>1.7</v>
      </c>
      <c r="J379">
        <v>4.4</v>
      </c>
      <c r="K379">
        <v>3.5</v>
      </c>
      <c r="L379">
        <v>8.1</v>
      </c>
      <c r="M379">
        <v>2.8</v>
      </c>
      <c r="N379">
        <v>5.6</v>
      </c>
      <c r="O379">
        <v>4.6</v>
      </c>
      <c r="P379">
        <v>10.3</v>
      </c>
      <c r="Q379">
        <v>7.3</v>
      </c>
      <c r="R379">
        <v>4.5</v>
      </c>
      <c r="S379">
        <v>7.5</v>
      </c>
      <c r="T379">
        <v>8.7</v>
      </c>
      <c r="U379">
        <v>12.2</v>
      </c>
      <c r="V379">
        <v>9.6</v>
      </c>
      <c r="W379">
        <v>10.6</v>
      </c>
      <c r="X379">
        <v>7.6</v>
      </c>
      <c r="Y379">
        <v>11.7</v>
      </c>
      <c r="Z379">
        <v>14.9</v>
      </c>
      <c r="AA379">
        <v>8.4</v>
      </c>
      <c r="AB379">
        <v>12.8</v>
      </c>
      <c r="AC379">
        <v>6.3</v>
      </c>
    </row>
    <row r="380" spans="1:29" ht="12.75">
      <c r="A380" s="4" t="s">
        <v>301</v>
      </c>
      <c r="B380" s="4" t="s">
        <v>2</v>
      </c>
      <c r="C380" s="5" t="s">
        <v>311</v>
      </c>
      <c r="D380" s="4"/>
      <c r="E380" s="4" t="s">
        <v>49</v>
      </c>
      <c r="F380" s="4"/>
      <c r="G380" s="4"/>
      <c r="H380" s="4" t="s">
        <v>312</v>
      </c>
      <c r="I380">
        <v>1.7</v>
      </c>
      <c r="J380">
        <v>7.2</v>
      </c>
      <c r="K380">
        <v>4.9</v>
      </c>
      <c r="L380">
        <v>6.7</v>
      </c>
      <c r="M380">
        <v>6</v>
      </c>
      <c r="N380">
        <v>8.2</v>
      </c>
      <c r="O380">
        <v>8.8</v>
      </c>
      <c r="P380">
        <v>9</v>
      </c>
      <c r="Q380">
        <v>4</v>
      </c>
      <c r="R380">
        <v>8.2</v>
      </c>
      <c r="S380">
        <v>9.8</v>
      </c>
      <c r="T380">
        <v>5</v>
      </c>
      <c r="U380">
        <v>9.8</v>
      </c>
      <c r="V380">
        <v>10.5</v>
      </c>
      <c r="W380">
        <v>8.8</v>
      </c>
      <c r="X380">
        <v>8.7</v>
      </c>
      <c r="Y380">
        <v>9.3</v>
      </c>
      <c r="Z380">
        <v>10.8</v>
      </c>
      <c r="AA380">
        <v>13.7</v>
      </c>
      <c r="AB380">
        <v>8.3</v>
      </c>
      <c r="AC380">
        <v>4</v>
      </c>
    </row>
    <row r="381" spans="1:29" ht="12.75">
      <c r="A381" s="4" t="s">
        <v>301</v>
      </c>
      <c r="B381" s="4" t="s">
        <v>2</v>
      </c>
      <c r="C381" s="5" t="s">
        <v>313</v>
      </c>
      <c r="D381" s="4"/>
      <c r="E381" s="4" t="s">
        <v>8</v>
      </c>
      <c r="F381" s="4"/>
      <c r="G381" s="4"/>
      <c r="H381" s="4" t="s">
        <v>314</v>
      </c>
      <c r="I381">
        <v>1.7</v>
      </c>
      <c r="J381">
        <v>1</v>
      </c>
      <c r="K381">
        <v>3</v>
      </c>
      <c r="L381">
        <v>-1.4</v>
      </c>
      <c r="M381">
        <v>0.2</v>
      </c>
      <c r="N381">
        <v>3.8</v>
      </c>
      <c r="O381">
        <v>3.2</v>
      </c>
      <c r="P381">
        <v>2.1</v>
      </c>
      <c r="Q381">
        <v>9</v>
      </c>
      <c r="R381">
        <v>9.7</v>
      </c>
      <c r="S381">
        <v>10.5</v>
      </c>
      <c r="T381">
        <v>7.7</v>
      </c>
      <c r="U381">
        <v>8.3</v>
      </c>
      <c r="V381">
        <v>10.4</v>
      </c>
      <c r="W381">
        <v>13.6</v>
      </c>
      <c r="X381">
        <v>16.4</v>
      </c>
      <c r="Y381">
        <v>16.6</v>
      </c>
      <c r="Z381">
        <v>12.9</v>
      </c>
      <c r="AA381">
        <v>13.1</v>
      </c>
      <c r="AB381">
        <v>16.5</v>
      </c>
      <c r="AC381">
        <v>10.2</v>
      </c>
    </row>
    <row r="382" spans="1:29" ht="12.75">
      <c r="A382" s="4" t="s">
        <v>301</v>
      </c>
      <c r="B382" s="4" t="s">
        <v>2</v>
      </c>
      <c r="C382" s="5" t="s">
        <v>313</v>
      </c>
      <c r="D382" s="4"/>
      <c r="E382" s="4" t="s">
        <v>49</v>
      </c>
      <c r="F382" s="4"/>
      <c r="G382" s="4"/>
      <c r="H382" s="4" t="s">
        <v>314</v>
      </c>
      <c r="I382">
        <v>1.7</v>
      </c>
      <c r="J382">
        <v>7.4</v>
      </c>
      <c r="K382">
        <v>10.2</v>
      </c>
      <c r="L382">
        <v>9.1</v>
      </c>
      <c r="M382">
        <v>7.5</v>
      </c>
      <c r="N382">
        <v>7.6</v>
      </c>
      <c r="O382">
        <v>6.5</v>
      </c>
      <c r="P382">
        <v>3.9</v>
      </c>
      <c r="Q382">
        <v>6.8</v>
      </c>
      <c r="R382">
        <v>6.1</v>
      </c>
      <c r="S382">
        <v>3.8</v>
      </c>
      <c r="T382">
        <v>6.7</v>
      </c>
      <c r="U382">
        <v>7</v>
      </c>
      <c r="V382">
        <v>5.3</v>
      </c>
      <c r="W382">
        <v>7.3</v>
      </c>
      <c r="X382">
        <v>7.8</v>
      </c>
      <c r="Y382">
        <v>8.6</v>
      </c>
      <c r="Z382">
        <v>11.6</v>
      </c>
      <c r="AA382">
        <v>15.8</v>
      </c>
      <c r="AB382">
        <v>9.6</v>
      </c>
      <c r="AC382">
        <v>13.2</v>
      </c>
    </row>
    <row r="383" spans="1:29" ht="12.75">
      <c r="A383" s="4" t="s">
        <v>301</v>
      </c>
      <c r="B383" s="4" t="s">
        <v>2</v>
      </c>
      <c r="C383" s="5" t="s">
        <v>315</v>
      </c>
      <c r="D383" s="4"/>
      <c r="E383" s="4" t="s">
        <v>8</v>
      </c>
      <c r="F383" s="4"/>
      <c r="G383" s="4"/>
      <c r="H383" s="4" t="s">
        <v>316</v>
      </c>
      <c r="I383">
        <v>1.7</v>
      </c>
      <c r="J383">
        <v>-1.7</v>
      </c>
      <c r="K383">
        <v>-0.8</v>
      </c>
      <c r="L383">
        <v>0.9</v>
      </c>
      <c r="M383">
        <v>2.7</v>
      </c>
      <c r="N383">
        <v>4.7</v>
      </c>
      <c r="O383">
        <v>6</v>
      </c>
      <c r="P383">
        <v>3.8</v>
      </c>
      <c r="Q383">
        <v>8.3</v>
      </c>
      <c r="R383">
        <v>7.6</v>
      </c>
      <c r="S383">
        <v>8.7</v>
      </c>
      <c r="T383">
        <v>10.6</v>
      </c>
      <c r="U383">
        <v>7.9</v>
      </c>
      <c r="V383">
        <v>11.6</v>
      </c>
      <c r="W383">
        <v>15.8</v>
      </c>
      <c r="X383">
        <v>13.1</v>
      </c>
      <c r="Y383">
        <v>13.6</v>
      </c>
      <c r="Z383">
        <v>15.5</v>
      </c>
      <c r="AA383">
        <v>11.9</v>
      </c>
      <c r="AB383">
        <v>11.8</v>
      </c>
      <c r="AC383">
        <v>13.4</v>
      </c>
    </row>
    <row r="384" spans="1:29" ht="12.75">
      <c r="A384" s="4" t="s">
        <v>301</v>
      </c>
      <c r="B384" s="4" t="s">
        <v>2</v>
      </c>
      <c r="C384" s="5" t="s">
        <v>315</v>
      </c>
      <c r="D384" s="4"/>
      <c r="E384" s="4" t="s">
        <v>49</v>
      </c>
      <c r="F384" s="4"/>
      <c r="G384" s="4"/>
      <c r="H384" s="4" t="s">
        <v>316</v>
      </c>
      <c r="I384">
        <v>1.7</v>
      </c>
      <c r="J384">
        <v>8.2</v>
      </c>
      <c r="K384">
        <v>10.1</v>
      </c>
      <c r="L384">
        <v>8.9</v>
      </c>
      <c r="M384">
        <v>4.1</v>
      </c>
      <c r="N384">
        <v>11.5</v>
      </c>
      <c r="O384">
        <v>5</v>
      </c>
      <c r="P384">
        <v>4</v>
      </c>
      <c r="Q384">
        <v>2.8</v>
      </c>
      <c r="R384">
        <v>4.2</v>
      </c>
      <c r="S384">
        <v>9.3</v>
      </c>
      <c r="T384">
        <v>11.2</v>
      </c>
      <c r="U384">
        <v>8.8</v>
      </c>
      <c r="V384">
        <v>3.7</v>
      </c>
      <c r="W384">
        <v>9.9</v>
      </c>
      <c r="X384">
        <v>8.6</v>
      </c>
      <c r="Y384">
        <v>5.7</v>
      </c>
      <c r="Z384">
        <v>10.2</v>
      </c>
      <c r="AA384">
        <v>12</v>
      </c>
      <c r="AB384">
        <v>12.9</v>
      </c>
      <c r="AC384">
        <v>10.6</v>
      </c>
    </row>
    <row r="385" spans="1:29" ht="12.75">
      <c r="A385" s="4" t="s">
        <v>301</v>
      </c>
      <c r="B385" s="4" t="s">
        <v>2</v>
      </c>
      <c r="C385" s="5" t="s">
        <v>317</v>
      </c>
      <c r="D385" s="4"/>
      <c r="E385" s="4" t="s">
        <v>8</v>
      </c>
      <c r="F385" s="4"/>
      <c r="G385" s="4"/>
      <c r="H385" s="4" t="s">
        <v>318</v>
      </c>
      <c r="I385">
        <v>1.7</v>
      </c>
      <c r="M385">
        <v>0.5</v>
      </c>
      <c r="N385">
        <v>4</v>
      </c>
      <c r="O385">
        <v>-2.2</v>
      </c>
      <c r="P385">
        <v>2.5</v>
      </c>
      <c r="Q385">
        <v>-2.6</v>
      </c>
      <c r="R385">
        <v>7</v>
      </c>
      <c r="S385">
        <v>2.5</v>
      </c>
      <c r="T385">
        <v>5.1</v>
      </c>
      <c r="U385">
        <v>6.2</v>
      </c>
      <c r="V385">
        <v>9.3</v>
      </c>
      <c r="W385">
        <v>10.2</v>
      </c>
      <c r="X385">
        <v>13.7</v>
      </c>
      <c r="Y385">
        <v>16.4</v>
      </c>
      <c r="Z385">
        <v>18.5</v>
      </c>
      <c r="AA385">
        <v>20.1</v>
      </c>
      <c r="AB385">
        <v>17.4</v>
      </c>
      <c r="AC385">
        <v>13.7</v>
      </c>
    </row>
    <row r="386" spans="1:29" ht="12.75">
      <c r="A386" s="4" t="s">
        <v>301</v>
      </c>
      <c r="B386" s="4" t="s">
        <v>2</v>
      </c>
      <c r="C386" s="5" t="s">
        <v>317</v>
      </c>
      <c r="D386" s="4"/>
      <c r="E386" s="4" t="s">
        <v>49</v>
      </c>
      <c r="F386" s="4"/>
      <c r="G386" s="4"/>
      <c r="H386" s="4" t="s">
        <v>318</v>
      </c>
      <c r="I386">
        <v>1.7</v>
      </c>
      <c r="J386">
        <v>7.1</v>
      </c>
      <c r="K386">
        <v>8</v>
      </c>
      <c r="L386">
        <v>8.7</v>
      </c>
      <c r="M386">
        <v>11.5</v>
      </c>
      <c r="N386">
        <v>7.4</v>
      </c>
      <c r="O386">
        <v>13.9</v>
      </c>
      <c r="P386">
        <v>3.3</v>
      </c>
      <c r="Q386">
        <v>7.8</v>
      </c>
      <c r="R386">
        <v>10.3</v>
      </c>
      <c r="S386">
        <v>0.2</v>
      </c>
      <c r="T386">
        <v>7</v>
      </c>
      <c r="U386">
        <v>3.9</v>
      </c>
      <c r="V386">
        <v>8.4</v>
      </c>
      <c r="W386">
        <v>9.4</v>
      </c>
      <c r="X386">
        <v>4.9</v>
      </c>
      <c r="Y386">
        <v>13.1</v>
      </c>
      <c r="Z386">
        <v>-0.5</v>
      </c>
      <c r="AA386">
        <v>7.1</v>
      </c>
      <c r="AB386">
        <v>17.9</v>
      </c>
      <c r="AC386">
        <v>18.4</v>
      </c>
    </row>
    <row r="387" spans="1:29" ht="12.75">
      <c r="A387" s="4" t="s">
        <v>301</v>
      </c>
      <c r="B387" s="4" t="s">
        <v>2</v>
      </c>
      <c r="C387" s="5" t="s">
        <v>319</v>
      </c>
      <c r="D387" s="4"/>
      <c r="E387" s="4" t="s">
        <v>8</v>
      </c>
      <c r="F387" s="4"/>
      <c r="G387" s="4"/>
      <c r="H387" s="4" t="s">
        <v>320</v>
      </c>
      <c r="I387">
        <v>1.7</v>
      </c>
      <c r="J387">
        <v>-2.7</v>
      </c>
      <c r="K387">
        <v>-2.4</v>
      </c>
      <c r="L387">
        <v>0.6</v>
      </c>
      <c r="M387">
        <v>2.9</v>
      </c>
      <c r="N387">
        <v>4.1</v>
      </c>
      <c r="O387">
        <v>8.6</v>
      </c>
      <c r="P387">
        <v>8.5</v>
      </c>
      <c r="Q387">
        <v>11.3</v>
      </c>
      <c r="R387">
        <v>10.1</v>
      </c>
      <c r="S387">
        <v>10</v>
      </c>
      <c r="T387">
        <v>8.8</v>
      </c>
      <c r="U387">
        <v>5.7</v>
      </c>
      <c r="V387">
        <v>13</v>
      </c>
      <c r="W387">
        <v>11.4</v>
      </c>
      <c r="X387">
        <v>13.2</v>
      </c>
      <c r="Y387">
        <v>12.6</v>
      </c>
      <c r="Z387">
        <v>11.9</v>
      </c>
      <c r="AA387">
        <v>15.4</v>
      </c>
      <c r="AB387">
        <v>8.1</v>
      </c>
      <c r="AC387">
        <v>10.7</v>
      </c>
    </row>
    <row r="388" spans="1:29" ht="12.75">
      <c r="A388" s="4" t="s">
        <v>301</v>
      </c>
      <c r="B388" s="4" t="s">
        <v>2</v>
      </c>
      <c r="C388" s="5" t="s">
        <v>319</v>
      </c>
      <c r="D388" s="4"/>
      <c r="E388" s="4" t="s">
        <v>49</v>
      </c>
      <c r="F388" s="4"/>
      <c r="G388" s="4"/>
      <c r="H388" s="4" t="s">
        <v>320</v>
      </c>
      <c r="I388">
        <v>1.7</v>
      </c>
      <c r="J388">
        <v>4.7</v>
      </c>
      <c r="K388">
        <v>1.6</v>
      </c>
      <c r="L388">
        <v>2.8</v>
      </c>
      <c r="M388">
        <v>6.2</v>
      </c>
      <c r="N388">
        <v>4.6</v>
      </c>
      <c r="O388">
        <v>6.1</v>
      </c>
      <c r="P388">
        <v>9.1</v>
      </c>
      <c r="Q388">
        <v>6.6</v>
      </c>
      <c r="R388">
        <v>6.7</v>
      </c>
      <c r="S388">
        <v>8.5</v>
      </c>
      <c r="T388">
        <v>6.8</v>
      </c>
      <c r="U388">
        <v>9.2</v>
      </c>
      <c r="V388">
        <v>11.9</v>
      </c>
      <c r="W388">
        <v>8.8</v>
      </c>
      <c r="X388">
        <v>13.2</v>
      </c>
      <c r="Y388">
        <v>13.4</v>
      </c>
      <c r="Z388">
        <v>7.4</v>
      </c>
      <c r="AA388">
        <v>11.6</v>
      </c>
      <c r="AB388">
        <v>12.1</v>
      </c>
      <c r="AC388">
        <v>10.6</v>
      </c>
    </row>
    <row r="389" spans="1:29" ht="12.75">
      <c r="A389" s="4" t="s">
        <v>301</v>
      </c>
      <c r="B389" s="4" t="s">
        <v>2</v>
      </c>
      <c r="C389" s="5" t="s">
        <v>321</v>
      </c>
      <c r="D389" s="4"/>
      <c r="E389" s="4" t="s">
        <v>8</v>
      </c>
      <c r="F389" s="4"/>
      <c r="G389" s="4"/>
      <c r="H389" s="4" t="s">
        <v>322</v>
      </c>
      <c r="I389">
        <v>1.7</v>
      </c>
      <c r="J389">
        <v>-2</v>
      </c>
      <c r="K389">
        <v>-0.9</v>
      </c>
      <c r="L389">
        <v>-0.5</v>
      </c>
      <c r="M389">
        <v>4.2</v>
      </c>
      <c r="N389">
        <v>5.8</v>
      </c>
      <c r="O389">
        <v>5</v>
      </c>
      <c r="P389">
        <v>8.8</v>
      </c>
      <c r="Q389">
        <v>10.6</v>
      </c>
      <c r="R389">
        <v>10</v>
      </c>
      <c r="S389">
        <v>10.1</v>
      </c>
      <c r="T389">
        <v>8.3</v>
      </c>
      <c r="U389">
        <v>9</v>
      </c>
      <c r="V389">
        <v>8.8</v>
      </c>
      <c r="W389">
        <v>13.4</v>
      </c>
      <c r="X389">
        <v>12</v>
      </c>
      <c r="Y389">
        <v>13.7</v>
      </c>
      <c r="Z389">
        <v>12.4</v>
      </c>
      <c r="AA389">
        <v>14.2</v>
      </c>
      <c r="AB389">
        <v>6.8</v>
      </c>
      <c r="AC389">
        <v>10.9</v>
      </c>
    </row>
    <row r="390" spans="1:29" ht="12.75">
      <c r="A390" s="4" t="s">
        <v>301</v>
      </c>
      <c r="B390" s="4" t="s">
        <v>2</v>
      </c>
      <c r="C390" s="5" t="s">
        <v>321</v>
      </c>
      <c r="D390" s="4"/>
      <c r="E390" s="4" t="s">
        <v>49</v>
      </c>
      <c r="F390" s="4"/>
      <c r="G390" s="4"/>
      <c r="H390" s="4" t="s">
        <v>322</v>
      </c>
      <c r="I390">
        <v>1.7</v>
      </c>
      <c r="J390">
        <v>5.1</v>
      </c>
      <c r="K390">
        <v>1.3</v>
      </c>
      <c r="L390">
        <v>3.5</v>
      </c>
      <c r="M390">
        <v>5.1</v>
      </c>
      <c r="N390">
        <v>6.6</v>
      </c>
      <c r="O390">
        <v>6</v>
      </c>
      <c r="P390">
        <v>8.3</v>
      </c>
      <c r="Q390">
        <v>2.8</v>
      </c>
      <c r="R390">
        <v>8.7</v>
      </c>
      <c r="S390">
        <v>5</v>
      </c>
      <c r="T390">
        <v>11.6</v>
      </c>
      <c r="U390">
        <v>11.8</v>
      </c>
      <c r="V390">
        <v>10.3</v>
      </c>
      <c r="W390">
        <v>12.4</v>
      </c>
      <c r="X390">
        <v>11.3</v>
      </c>
      <c r="Y390">
        <v>9.4</v>
      </c>
      <c r="Z390">
        <v>6.4</v>
      </c>
      <c r="AA390">
        <v>14.5</v>
      </c>
      <c r="AB390">
        <v>11.4</v>
      </c>
      <c r="AC390">
        <v>10.6</v>
      </c>
    </row>
    <row r="391" spans="1:29" ht="12.75">
      <c r="A391" s="4" t="s">
        <v>301</v>
      </c>
      <c r="B391" s="4" t="s">
        <v>2</v>
      </c>
      <c r="C391" s="5" t="s">
        <v>323</v>
      </c>
      <c r="D391" s="4"/>
      <c r="E391" s="4" t="s">
        <v>8</v>
      </c>
      <c r="F391" s="4"/>
      <c r="G391" s="4"/>
      <c r="H391" s="4" t="s">
        <v>324</v>
      </c>
      <c r="I391">
        <v>1.7</v>
      </c>
      <c r="L391">
        <v>1</v>
      </c>
      <c r="M391">
        <v>7.2</v>
      </c>
      <c r="N391">
        <v>3</v>
      </c>
      <c r="O391">
        <v>5.7</v>
      </c>
      <c r="P391">
        <v>4.8</v>
      </c>
      <c r="Q391">
        <v>1.2</v>
      </c>
      <c r="R391">
        <v>7.1</v>
      </c>
      <c r="S391">
        <v>5.1</v>
      </c>
      <c r="T391">
        <v>7</v>
      </c>
      <c r="U391">
        <v>7.3</v>
      </c>
      <c r="V391">
        <v>7.1</v>
      </c>
      <c r="W391">
        <v>11.2</v>
      </c>
      <c r="X391">
        <v>12.5</v>
      </c>
      <c r="Y391">
        <v>14.7</v>
      </c>
      <c r="Z391">
        <v>12.2</v>
      </c>
      <c r="AA391">
        <v>16.7</v>
      </c>
      <c r="AB391">
        <v>11.1</v>
      </c>
      <c r="AC391">
        <v>13.8</v>
      </c>
    </row>
    <row r="392" spans="1:29" ht="12.75">
      <c r="A392" s="4" t="s">
        <v>301</v>
      </c>
      <c r="B392" s="4" t="s">
        <v>2</v>
      </c>
      <c r="C392" s="5" t="s">
        <v>323</v>
      </c>
      <c r="D392" s="4"/>
      <c r="E392" s="4" t="s">
        <v>49</v>
      </c>
      <c r="F392" s="4"/>
      <c r="G392" s="4"/>
      <c r="H392" s="4" t="s">
        <v>324</v>
      </c>
      <c r="I392">
        <v>1.7</v>
      </c>
      <c r="J392">
        <v>7.5</v>
      </c>
      <c r="K392">
        <v>4.2</v>
      </c>
      <c r="L392">
        <v>5.4</v>
      </c>
      <c r="M392">
        <v>4</v>
      </c>
      <c r="N392">
        <v>10.1</v>
      </c>
      <c r="O392">
        <v>8.7</v>
      </c>
      <c r="P392">
        <v>6.3</v>
      </c>
      <c r="Q392">
        <v>6.6</v>
      </c>
      <c r="R392">
        <v>7</v>
      </c>
      <c r="S392">
        <v>10.9</v>
      </c>
      <c r="T392">
        <v>7.6</v>
      </c>
      <c r="U392">
        <v>8.7</v>
      </c>
      <c r="V392">
        <v>8.1</v>
      </c>
      <c r="W392">
        <v>9.9</v>
      </c>
      <c r="X392">
        <v>9.8</v>
      </c>
      <c r="Y392">
        <v>10.7</v>
      </c>
      <c r="Z392">
        <v>8.3</v>
      </c>
      <c r="AA392">
        <v>10.8</v>
      </c>
      <c r="AB392">
        <v>6.9</v>
      </c>
      <c r="AC392">
        <v>12.9</v>
      </c>
    </row>
    <row r="393" spans="1:29" ht="12.75">
      <c r="A393" s="4" t="s">
        <v>301</v>
      </c>
      <c r="B393" s="4" t="s">
        <v>2</v>
      </c>
      <c r="C393" s="5" t="s">
        <v>325</v>
      </c>
      <c r="D393" s="4"/>
      <c r="E393" s="4" t="s">
        <v>8</v>
      </c>
      <c r="F393" s="4"/>
      <c r="G393" s="4"/>
      <c r="H393" s="4" t="s">
        <v>326</v>
      </c>
      <c r="I393">
        <v>1.7</v>
      </c>
      <c r="J393">
        <v>-6</v>
      </c>
      <c r="K393">
        <v>-2.4</v>
      </c>
      <c r="L393">
        <v>-0.6</v>
      </c>
      <c r="M393">
        <v>4.1</v>
      </c>
      <c r="N393">
        <v>5.7</v>
      </c>
      <c r="O393">
        <v>2.5</v>
      </c>
      <c r="P393">
        <v>8.9</v>
      </c>
      <c r="Q393">
        <v>8.4</v>
      </c>
      <c r="R393">
        <v>11.8</v>
      </c>
      <c r="S393">
        <v>8.9</v>
      </c>
      <c r="T393">
        <v>7.9</v>
      </c>
      <c r="U393">
        <v>6.9</v>
      </c>
      <c r="V393">
        <v>8.7</v>
      </c>
      <c r="W393">
        <v>12.7</v>
      </c>
      <c r="X393">
        <v>8.7</v>
      </c>
      <c r="Y393">
        <v>13.2</v>
      </c>
      <c r="Z393">
        <v>14.2</v>
      </c>
      <c r="AA393">
        <v>18.3</v>
      </c>
      <c r="AB393">
        <v>9.7</v>
      </c>
      <c r="AC393">
        <v>13.6</v>
      </c>
    </row>
    <row r="394" spans="1:29" ht="12.75">
      <c r="A394" s="4" t="s">
        <v>301</v>
      </c>
      <c r="B394" s="4" t="s">
        <v>2</v>
      </c>
      <c r="C394" s="5" t="s">
        <v>325</v>
      </c>
      <c r="D394" s="4"/>
      <c r="E394" s="4" t="s">
        <v>49</v>
      </c>
      <c r="F394" s="4"/>
      <c r="G394" s="4"/>
      <c r="H394" s="4" t="s">
        <v>326</v>
      </c>
      <c r="I394">
        <v>1.7</v>
      </c>
      <c r="J394">
        <v>3.3</v>
      </c>
      <c r="K394">
        <v>4.6</v>
      </c>
      <c r="L394">
        <v>2.1</v>
      </c>
      <c r="M394">
        <v>5.7</v>
      </c>
      <c r="N394">
        <v>2.7</v>
      </c>
      <c r="O394">
        <v>4.1</v>
      </c>
      <c r="P394">
        <v>7</v>
      </c>
      <c r="Q394">
        <v>6</v>
      </c>
      <c r="R394">
        <v>9.1</v>
      </c>
      <c r="S394">
        <v>9</v>
      </c>
      <c r="T394">
        <v>8.9</v>
      </c>
      <c r="U394">
        <v>8.1</v>
      </c>
      <c r="V394">
        <v>9.4</v>
      </c>
      <c r="W394">
        <v>10.9</v>
      </c>
      <c r="X394">
        <v>12.3</v>
      </c>
      <c r="Y394">
        <v>12.2</v>
      </c>
      <c r="Z394">
        <v>10.7</v>
      </c>
      <c r="AA394">
        <v>12.1</v>
      </c>
      <c r="AB394">
        <v>10.5</v>
      </c>
      <c r="AC394">
        <v>14.5</v>
      </c>
    </row>
    <row r="395" spans="1:29" ht="12.75">
      <c r="A395" s="4" t="s">
        <v>301</v>
      </c>
      <c r="B395" s="4" t="s">
        <v>3</v>
      </c>
      <c r="C395" s="5" t="s">
        <v>384</v>
      </c>
      <c r="D395" s="4" t="s">
        <v>383</v>
      </c>
      <c r="E395" s="4" t="s">
        <v>8</v>
      </c>
      <c r="F395" s="4"/>
      <c r="G395" s="4"/>
      <c r="H395" s="4"/>
      <c r="I395">
        <v>1.7</v>
      </c>
      <c r="J395">
        <v>1.1</v>
      </c>
      <c r="K395">
        <v>3.9</v>
      </c>
      <c r="L395">
        <v>1.5</v>
      </c>
      <c r="M395">
        <v>5</v>
      </c>
      <c r="N395">
        <v>1.5</v>
      </c>
      <c r="O395">
        <v>1.1</v>
      </c>
      <c r="P395">
        <v>-0.4</v>
      </c>
      <c r="Q395">
        <v>0.2</v>
      </c>
      <c r="R395">
        <v>0.7</v>
      </c>
      <c r="S395">
        <v>0.7</v>
      </c>
      <c r="T395">
        <v>5.1</v>
      </c>
      <c r="U395">
        <v>9.8</v>
      </c>
      <c r="V395">
        <v>8.1</v>
      </c>
      <c r="W395">
        <v>11</v>
      </c>
      <c r="X395">
        <v>6.6</v>
      </c>
      <c r="Y395">
        <v>11.8</v>
      </c>
      <c r="Z395">
        <v>15.1</v>
      </c>
      <c r="AA395">
        <v>15.8</v>
      </c>
      <c r="AB395">
        <v>16</v>
      </c>
      <c r="AC395">
        <v>11.4</v>
      </c>
    </row>
    <row r="396" spans="1:29" ht="12.75">
      <c r="A396" s="4" t="s">
        <v>301</v>
      </c>
      <c r="B396" s="4" t="s">
        <v>3</v>
      </c>
      <c r="C396" s="5" t="s">
        <v>386</v>
      </c>
      <c r="D396" s="4" t="s">
        <v>385</v>
      </c>
      <c r="E396" s="4" t="s">
        <v>8</v>
      </c>
      <c r="F396" s="4"/>
      <c r="G396" s="4"/>
      <c r="H396" s="4"/>
      <c r="I396">
        <v>1.7</v>
      </c>
      <c r="J396">
        <v>-10.8</v>
      </c>
      <c r="K396">
        <v>-3.2</v>
      </c>
      <c r="L396">
        <v>-3.9</v>
      </c>
      <c r="M396">
        <v>1.1</v>
      </c>
      <c r="N396">
        <v>1.6</v>
      </c>
      <c r="O396">
        <v>9.9</v>
      </c>
      <c r="P396">
        <v>4.8</v>
      </c>
      <c r="Q396">
        <v>4.8</v>
      </c>
      <c r="R396">
        <v>5.2</v>
      </c>
      <c r="S396">
        <v>3.1</v>
      </c>
      <c r="T396">
        <v>5.3</v>
      </c>
      <c r="U396">
        <v>5.8</v>
      </c>
      <c r="V396">
        <v>7.8</v>
      </c>
      <c r="W396">
        <v>7.6</v>
      </c>
      <c r="X396">
        <v>12.6</v>
      </c>
      <c r="Y396">
        <v>14.1</v>
      </c>
      <c r="Z396">
        <v>14.7</v>
      </c>
      <c r="AA396">
        <v>18.6</v>
      </c>
      <c r="AB396">
        <v>15</v>
      </c>
      <c r="AC396">
        <v>11.8</v>
      </c>
    </row>
    <row r="397" spans="1:29" ht="12.75">
      <c r="A397" s="4" t="s">
        <v>301</v>
      </c>
      <c r="B397" s="4" t="s">
        <v>3</v>
      </c>
      <c r="C397" s="5" t="s">
        <v>420</v>
      </c>
      <c r="D397" s="4" t="s">
        <v>419</v>
      </c>
      <c r="E397" s="4" t="s">
        <v>8</v>
      </c>
      <c r="F397" s="4"/>
      <c r="G397" s="4"/>
      <c r="H397" s="4" t="s">
        <v>401</v>
      </c>
      <c r="I397">
        <v>1.7</v>
      </c>
      <c r="J397">
        <v>3.6</v>
      </c>
      <c r="K397">
        <v>4.7</v>
      </c>
      <c r="L397">
        <v>6.8</v>
      </c>
      <c r="M397">
        <v>2.5</v>
      </c>
      <c r="N397">
        <v>6.3</v>
      </c>
      <c r="O397">
        <v>4</v>
      </c>
      <c r="P397">
        <v>11</v>
      </c>
      <c r="Q397">
        <v>7.3</v>
      </c>
      <c r="R397">
        <v>5.1</v>
      </c>
      <c r="S397">
        <v>7.1</v>
      </c>
      <c r="T397">
        <v>7.7</v>
      </c>
      <c r="U397">
        <v>12.6</v>
      </c>
      <c r="V397">
        <v>9.7</v>
      </c>
      <c r="W397">
        <v>10.7</v>
      </c>
      <c r="X397">
        <v>7.1</v>
      </c>
      <c r="Y397">
        <v>12.4</v>
      </c>
      <c r="Z397">
        <v>15</v>
      </c>
      <c r="AA397">
        <v>8</v>
      </c>
      <c r="AB397">
        <v>12.5</v>
      </c>
      <c r="AC397">
        <v>6.6</v>
      </c>
    </row>
    <row r="398" spans="1:29" ht="12.75">
      <c r="A398" s="4" t="s">
        <v>301</v>
      </c>
      <c r="B398" s="4" t="s">
        <v>3</v>
      </c>
      <c r="C398" s="5" t="s">
        <v>417</v>
      </c>
      <c r="D398" s="4" t="s">
        <v>418</v>
      </c>
      <c r="E398" s="4" t="s">
        <v>8</v>
      </c>
      <c r="F398" s="4"/>
      <c r="G398" s="4"/>
      <c r="H398" s="4" t="s">
        <v>401</v>
      </c>
      <c r="I398">
        <v>1.7</v>
      </c>
      <c r="J398">
        <v>4.8</v>
      </c>
      <c r="K398">
        <v>2.2</v>
      </c>
      <c r="L398">
        <v>6.6</v>
      </c>
      <c r="M398">
        <v>7.7</v>
      </c>
      <c r="N398">
        <v>2.7</v>
      </c>
      <c r="O398">
        <v>6.2</v>
      </c>
      <c r="P398">
        <v>5</v>
      </c>
      <c r="Q398">
        <v>1.2</v>
      </c>
      <c r="R398">
        <v>6.5</v>
      </c>
      <c r="S398">
        <v>5.9</v>
      </c>
      <c r="T398">
        <v>7</v>
      </c>
      <c r="U398">
        <v>6.8</v>
      </c>
      <c r="V398">
        <v>8.2</v>
      </c>
      <c r="W398">
        <v>10</v>
      </c>
      <c r="X398">
        <v>12.6</v>
      </c>
      <c r="Y398">
        <v>15.4</v>
      </c>
      <c r="Z398">
        <v>11.8</v>
      </c>
      <c r="AA398">
        <v>17</v>
      </c>
      <c r="AB398">
        <v>10.9</v>
      </c>
      <c r="AC398">
        <v>14.1</v>
      </c>
    </row>
    <row r="399" spans="1:29" ht="12.75">
      <c r="A399" s="4" t="s">
        <v>301</v>
      </c>
      <c r="B399" s="4" t="s">
        <v>3</v>
      </c>
      <c r="C399" s="5" t="s">
        <v>376</v>
      </c>
      <c r="D399" s="4" t="s">
        <v>526</v>
      </c>
      <c r="E399" s="4" t="s">
        <v>8</v>
      </c>
      <c r="F399" s="4"/>
      <c r="G399" s="4"/>
      <c r="H399" s="4"/>
      <c r="I399">
        <v>1.7</v>
      </c>
      <c r="M399">
        <v>-1.2</v>
      </c>
      <c r="N399">
        <v>4.4</v>
      </c>
      <c r="O399">
        <v>0.5</v>
      </c>
      <c r="P399">
        <v>4.3</v>
      </c>
      <c r="Q399">
        <v>4.2</v>
      </c>
      <c r="R399">
        <v>12.5</v>
      </c>
      <c r="S399">
        <v>16.7</v>
      </c>
      <c r="T399">
        <v>14.7</v>
      </c>
      <c r="U399">
        <v>17.6</v>
      </c>
      <c r="V399">
        <v>13.9</v>
      </c>
      <c r="W399">
        <v>10.4</v>
      </c>
      <c r="X399">
        <v>9.4</v>
      </c>
      <c r="Y399">
        <v>5</v>
      </c>
      <c r="Z399">
        <v>5.9</v>
      </c>
      <c r="AA399">
        <v>6.9</v>
      </c>
      <c r="AB399">
        <v>5.2</v>
      </c>
      <c r="AC399">
        <v>3.6</v>
      </c>
    </row>
    <row r="400" spans="1:29" ht="12.75">
      <c r="A400" s="4" t="s">
        <v>301</v>
      </c>
      <c r="B400" s="4" t="s">
        <v>3</v>
      </c>
      <c r="C400" s="5" t="s">
        <v>375</v>
      </c>
      <c r="D400" s="4" t="s">
        <v>528</v>
      </c>
      <c r="E400" s="4" t="s">
        <v>8</v>
      </c>
      <c r="F400" s="4"/>
      <c r="G400" s="4"/>
      <c r="H400" s="4"/>
      <c r="I400">
        <v>1.7</v>
      </c>
      <c r="J400">
        <v>0.2</v>
      </c>
      <c r="K400">
        <v>3.5</v>
      </c>
      <c r="L400">
        <v>6.4</v>
      </c>
      <c r="M400">
        <v>11.4</v>
      </c>
      <c r="N400">
        <v>13.5</v>
      </c>
      <c r="O400">
        <v>16.8</v>
      </c>
      <c r="P400">
        <v>15.7</v>
      </c>
      <c r="Q400">
        <v>11.7</v>
      </c>
      <c r="R400">
        <v>11.2</v>
      </c>
      <c r="S400">
        <v>13.6</v>
      </c>
      <c r="T400">
        <v>12</v>
      </c>
      <c r="U400">
        <v>9.3</v>
      </c>
      <c r="V400">
        <v>9.2</v>
      </c>
      <c r="W400">
        <v>6.1</v>
      </c>
      <c r="X400">
        <v>3.8</v>
      </c>
      <c r="Y400">
        <v>2.9</v>
      </c>
      <c r="Z400">
        <v>5.5</v>
      </c>
      <c r="AA400">
        <v>8.7</v>
      </c>
      <c r="AB400">
        <v>0.9</v>
      </c>
      <c r="AC400">
        <v>0.6</v>
      </c>
    </row>
    <row r="401" spans="1:29" ht="12.75">
      <c r="A401" s="4" t="s">
        <v>301</v>
      </c>
      <c r="B401" s="4" t="s">
        <v>3</v>
      </c>
      <c r="C401" s="5" t="s">
        <v>377</v>
      </c>
      <c r="D401" s="4" t="s">
        <v>527</v>
      </c>
      <c r="E401" s="4" t="s">
        <v>8</v>
      </c>
      <c r="F401" s="4"/>
      <c r="G401" s="4"/>
      <c r="H401" s="4"/>
      <c r="I401">
        <v>1.7</v>
      </c>
      <c r="K401">
        <v>-0.9</v>
      </c>
      <c r="L401">
        <v>8.6</v>
      </c>
      <c r="M401">
        <v>18.2</v>
      </c>
      <c r="N401">
        <v>10.7</v>
      </c>
      <c r="O401">
        <v>9</v>
      </c>
      <c r="P401">
        <v>15</v>
      </c>
      <c r="Q401">
        <v>8.9</v>
      </c>
      <c r="R401">
        <v>11</v>
      </c>
      <c r="S401">
        <v>14.3</v>
      </c>
      <c r="T401">
        <v>10.6</v>
      </c>
      <c r="U401">
        <v>10.4</v>
      </c>
      <c r="V401">
        <v>6.3</v>
      </c>
      <c r="W401">
        <v>8.6</v>
      </c>
      <c r="X401">
        <v>8.9</v>
      </c>
      <c r="Y401">
        <v>3.7</v>
      </c>
      <c r="Z401">
        <v>8.4</v>
      </c>
      <c r="AA401">
        <v>10.5</v>
      </c>
      <c r="AB401">
        <v>7.3</v>
      </c>
      <c r="AC401">
        <v>5.6</v>
      </c>
    </row>
    <row r="402" spans="1:29" ht="12.75">
      <c r="A402" s="4" t="s">
        <v>301</v>
      </c>
      <c r="B402" s="4" t="s">
        <v>3</v>
      </c>
      <c r="C402" s="5" t="s">
        <v>424</v>
      </c>
      <c r="D402" s="4" t="s">
        <v>423</v>
      </c>
      <c r="E402" s="4" t="s">
        <v>8</v>
      </c>
      <c r="F402" s="4"/>
      <c r="G402" s="4"/>
      <c r="H402" s="4" t="s">
        <v>401</v>
      </c>
      <c r="I402">
        <v>1.7</v>
      </c>
      <c r="J402">
        <v>-8.3</v>
      </c>
      <c r="K402">
        <v>1.6</v>
      </c>
      <c r="L402">
        <v>-2.1</v>
      </c>
      <c r="M402">
        <v>8.1</v>
      </c>
      <c r="N402">
        <v>4.2</v>
      </c>
      <c r="O402">
        <v>7.6</v>
      </c>
      <c r="P402">
        <v>5.9</v>
      </c>
      <c r="Q402">
        <v>7.5</v>
      </c>
      <c r="R402">
        <v>7.4</v>
      </c>
      <c r="S402">
        <v>10.2</v>
      </c>
      <c r="T402">
        <v>11.8</v>
      </c>
      <c r="U402">
        <v>10.9</v>
      </c>
      <c r="V402">
        <v>8.3</v>
      </c>
      <c r="W402">
        <v>9.2</v>
      </c>
      <c r="X402">
        <v>8.1</v>
      </c>
      <c r="Y402">
        <v>12.9</v>
      </c>
      <c r="Z402">
        <v>14.9</v>
      </c>
      <c r="AA402">
        <v>16</v>
      </c>
      <c r="AB402">
        <v>10.5</v>
      </c>
      <c r="AC402">
        <v>8.6</v>
      </c>
    </row>
    <row r="403" spans="1:29" ht="12.75">
      <c r="A403" s="4" t="s">
        <v>301</v>
      </c>
      <c r="B403" s="4" t="s">
        <v>3</v>
      </c>
      <c r="C403" s="5" t="s">
        <v>392</v>
      </c>
      <c r="D403" s="4" t="s">
        <v>391</v>
      </c>
      <c r="E403" s="4" t="s">
        <v>8</v>
      </c>
      <c r="F403" s="4"/>
      <c r="G403" s="4"/>
      <c r="H403" s="4"/>
      <c r="I403">
        <v>1.7</v>
      </c>
      <c r="M403">
        <v>1.4</v>
      </c>
      <c r="N403">
        <v>4.5</v>
      </c>
      <c r="O403">
        <v>23.4</v>
      </c>
      <c r="P403">
        <v>6.4</v>
      </c>
      <c r="Q403">
        <v>7.2</v>
      </c>
      <c r="R403">
        <v>13.3</v>
      </c>
      <c r="S403">
        <v>11.6</v>
      </c>
      <c r="T403">
        <v>9.3</v>
      </c>
      <c r="U403">
        <v>11.2</v>
      </c>
      <c r="V403">
        <v>11.5</v>
      </c>
      <c r="W403">
        <v>7.1</v>
      </c>
      <c r="X403">
        <v>10.5</v>
      </c>
      <c r="Y403">
        <v>8.6</v>
      </c>
      <c r="Z403">
        <v>7.2</v>
      </c>
      <c r="AA403">
        <v>9.6</v>
      </c>
      <c r="AB403">
        <v>5.2</v>
      </c>
      <c r="AC403">
        <v>8.6</v>
      </c>
    </row>
    <row r="404" spans="1:29" ht="12.75">
      <c r="A404" s="4" t="s">
        <v>301</v>
      </c>
      <c r="B404" s="4" t="s">
        <v>3</v>
      </c>
      <c r="C404" s="5" t="s">
        <v>392</v>
      </c>
      <c r="D404" s="4" t="s">
        <v>391</v>
      </c>
      <c r="E404" s="4" t="s">
        <v>49</v>
      </c>
      <c r="F404" s="4"/>
      <c r="G404" s="4"/>
      <c r="H404" s="4"/>
      <c r="I404">
        <v>1.7</v>
      </c>
      <c r="J404">
        <v>11.1</v>
      </c>
      <c r="K404">
        <v>9.7</v>
      </c>
      <c r="L404">
        <v>11.4</v>
      </c>
      <c r="M404">
        <v>9</v>
      </c>
      <c r="N404">
        <v>7</v>
      </c>
      <c r="O404">
        <v>7.9</v>
      </c>
      <c r="P404">
        <v>9.6</v>
      </c>
      <c r="Q404">
        <v>14.5</v>
      </c>
      <c r="R404">
        <v>10.7</v>
      </c>
      <c r="S404">
        <v>4.8</v>
      </c>
      <c r="T404">
        <v>2.8</v>
      </c>
      <c r="U404">
        <v>2.9</v>
      </c>
      <c r="V404">
        <v>7.1</v>
      </c>
      <c r="W404">
        <v>11.6</v>
      </c>
      <c r="X404">
        <v>-1.8</v>
      </c>
      <c r="Y404">
        <v>10.1</v>
      </c>
      <c r="Z404">
        <v>11.6</v>
      </c>
      <c r="AA404">
        <v>6.5</v>
      </c>
      <c r="AB404">
        <v>7</v>
      </c>
      <c r="AC404">
        <v>11.9</v>
      </c>
    </row>
    <row r="405" spans="1:29" ht="12.75">
      <c r="A405" s="4" t="s">
        <v>301</v>
      </c>
      <c r="B405" s="4" t="s">
        <v>3</v>
      </c>
      <c r="C405" s="5" t="s">
        <v>422</v>
      </c>
      <c r="D405" s="4" t="s">
        <v>421</v>
      </c>
      <c r="E405" s="4" t="s">
        <v>8</v>
      </c>
      <c r="F405" s="4"/>
      <c r="G405" s="4"/>
      <c r="H405" s="4" t="s">
        <v>401</v>
      </c>
      <c r="I405">
        <v>1.7</v>
      </c>
      <c r="K405">
        <v>1.4</v>
      </c>
      <c r="L405">
        <v>-6.1</v>
      </c>
      <c r="M405">
        <v>0.1</v>
      </c>
      <c r="N405">
        <v>4.2</v>
      </c>
      <c r="O405">
        <v>6.6</v>
      </c>
      <c r="P405">
        <v>9.5</v>
      </c>
      <c r="Q405">
        <v>10.2</v>
      </c>
      <c r="R405">
        <v>7.3</v>
      </c>
      <c r="S405">
        <v>12.9</v>
      </c>
      <c r="T405">
        <v>12.7</v>
      </c>
      <c r="U405">
        <v>10.8</v>
      </c>
      <c r="V405">
        <v>14.4</v>
      </c>
      <c r="W405">
        <v>13.3</v>
      </c>
      <c r="X405">
        <v>9.3</v>
      </c>
      <c r="Y405">
        <v>11</v>
      </c>
      <c r="Z405">
        <v>11.2</v>
      </c>
      <c r="AA405">
        <v>7.2</v>
      </c>
      <c r="AB405">
        <v>8.8</v>
      </c>
      <c r="AC405">
        <v>-0.5</v>
      </c>
    </row>
    <row r="406" spans="1:29" ht="12.75">
      <c r="A406" s="4" t="s">
        <v>301</v>
      </c>
      <c r="B406" s="4" t="s">
        <v>3</v>
      </c>
      <c r="C406" s="5" t="s">
        <v>415</v>
      </c>
      <c r="D406" s="4" t="s">
        <v>414</v>
      </c>
      <c r="E406" s="4" t="s">
        <v>8</v>
      </c>
      <c r="F406" s="4"/>
      <c r="G406" s="4"/>
      <c r="H406" s="4" t="s">
        <v>399</v>
      </c>
      <c r="I406">
        <v>1.7</v>
      </c>
      <c r="R406">
        <v>6.4</v>
      </c>
      <c r="S406">
        <v>6.3</v>
      </c>
      <c r="T406">
        <v>11.1</v>
      </c>
      <c r="U406">
        <v>12.2</v>
      </c>
      <c r="V406">
        <v>13.3</v>
      </c>
      <c r="W406">
        <v>10.1</v>
      </c>
      <c r="X406">
        <v>6.1</v>
      </c>
      <c r="Y406">
        <v>11.7</v>
      </c>
      <c r="Z406">
        <v>10.7</v>
      </c>
      <c r="AA406">
        <v>10.3</v>
      </c>
      <c r="AB406">
        <v>5.7</v>
      </c>
      <c r="AC406">
        <v>6.9</v>
      </c>
    </row>
    <row r="407" spans="1:29" ht="12.75">
      <c r="A407" s="4" t="s">
        <v>301</v>
      </c>
      <c r="B407" s="4" t="s">
        <v>3</v>
      </c>
      <c r="C407" s="4" t="s">
        <v>538</v>
      </c>
      <c r="D407" s="4" t="s">
        <v>538</v>
      </c>
      <c r="E407" s="4" t="s">
        <v>8</v>
      </c>
      <c r="F407" s="4"/>
      <c r="G407" s="4"/>
      <c r="H407" s="4"/>
      <c r="I407">
        <v>1.7</v>
      </c>
      <c r="J407">
        <v>1.9</v>
      </c>
      <c r="K407">
        <v>2.5</v>
      </c>
      <c r="L407">
        <v>9.1</v>
      </c>
      <c r="M407">
        <v>12.1</v>
      </c>
      <c r="N407">
        <v>10</v>
      </c>
      <c r="O407">
        <v>12.2</v>
      </c>
      <c r="P407">
        <v>10</v>
      </c>
      <c r="Q407">
        <v>11.5</v>
      </c>
      <c r="R407">
        <v>9.8</v>
      </c>
      <c r="S407">
        <v>8.9</v>
      </c>
      <c r="T407">
        <v>9.2</v>
      </c>
      <c r="U407">
        <v>10.2</v>
      </c>
      <c r="V407">
        <v>8.6</v>
      </c>
      <c r="W407">
        <v>9.4</v>
      </c>
      <c r="X407">
        <v>6.9</v>
      </c>
      <c r="Y407">
        <v>6.3</v>
      </c>
      <c r="Z407">
        <v>4.6</v>
      </c>
      <c r="AA407">
        <v>4.2</v>
      </c>
      <c r="AB407">
        <v>0.7</v>
      </c>
      <c r="AC407">
        <v>5.3</v>
      </c>
    </row>
    <row r="408" spans="1:29" ht="12.75">
      <c r="A408" s="4" t="s">
        <v>301</v>
      </c>
      <c r="B408" s="4" t="s">
        <v>3</v>
      </c>
      <c r="C408" s="4" t="s">
        <v>539</v>
      </c>
      <c r="D408" s="4" t="s">
        <v>539</v>
      </c>
      <c r="E408" s="4" t="s">
        <v>8</v>
      </c>
      <c r="F408" s="4"/>
      <c r="G408" s="4"/>
      <c r="H408" s="4"/>
      <c r="I408">
        <v>1.7</v>
      </c>
      <c r="J408">
        <v>-0.8</v>
      </c>
      <c r="K408">
        <v>10.8</v>
      </c>
      <c r="L408">
        <v>4.4</v>
      </c>
      <c r="M408">
        <v>3.8</v>
      </c>
      <c r="N408">
        <v>11.6</v>
      </c>
      <c r="O408">
        <v>11.8</v>
      </c>
      <c r="P408">
        <v>8.6</v>
      </c>
      <c r="Q408">
        <v>11.7</v>
      </c>
      <c r="R408">
        <v>8.2</v>
      </c>
      <c r="S408">
        <v>9.9</v>
      </c>
      <c r="T408">
        <v>7.9</v>
      </c>
      <c r="U408">
        <v>11.3</v>
      </c>
      <c r="V408">
        <v>10.1</v>
      </c>
      <c r="W408">
        <v>6.2</v>
      </c>
      <c r="X408">
        <v>7.3</v>
      </c>
      <c r="Y408">
        <v>6.4</v>
      </c>
      <c r="Z408">
        <v>9.3</v>
      </c>
      <c r="AA408">
        <v>4.9</v>
      </c>
      <c r="AB408">
        <v>3.7</v>
      </c>
      <c r="AC408">
        <v>7.8</v>
      </c>
    </row>
    <row r="409" spans="1:29" ht="12.75">
      <c r="A409" s="4" t="s">
        <v>301</v>
      </c>
      <c r="B409" s="4" t="s">
        <v>3</v>
      </c>
      <c r="C409" s="5" t="s">
        <v>416</v>
      </c>
      <c r="D409" s="4" t="s">
        <v>570</v>
      </c>
      <c r="E409" s="4" t="s">
        <v>8</v>
      </c>
      <c r="F409" s="4"/>
      <c r="G409" s="4"/>
      <c r="H409" s="4" t="s">
        <v>399</v>
      </c>
      <c r="I409">
        <v>1.7</v>
      </c>
      <c r="R409">
        <v>7</v>
      </c>
      <c r="S409">
        <v>4.7</v>
      </c>
      <c r="T409">
        <v>10.6</v>
      </c>
      <c r="U409">
        <v>11.9</v>
      </c>
      <c r="V409">
        <v>12.7</v>
      </c>
      <c r="W409">
        <v>10</v>
      </c>
      <c r="X409">
        <v>7.7</v>
      </c>
      <c r="Y409">
        <v>11.1</v>
      </c>
      <c r="Z409">
        <v>10.9</v>
      </c>
      <c r="AA409">
        <v>9.7</v>
      </c>
      <c r="AB409">
        <v>5.5</v>
      </c>
      <c r="AC409">
        <v>8.2</v>
      </c>
    </row>
    <row r="410" spans="1:29" ht="12.75">
      <c r="A410" s="4" t="s">
        <v>301</v>
      </c>
      <c r="B410" s="4" t="s">
        <v>3</v>
      </c>
      <c r="C410" s="5" t="s">
        <v>411</v>
      </c>
      <c r="D410" s="4" t="s">
        <v>529</v>
      </c>
      <c r="E410" s="4" t="s">
        <v>8</v>
      </c>
      <c r="F410" s="4"/>
      <c r="G410" s="4"/>
      <c r="H410" s="4" t="s">
        <v>401</v>
      </c>
      <c r="I410">
        <v>1.7</v>
      </c>
      <c r="J410">
        <v>6.2</v>
      </c>
      <c r="K410">
        <v>12.4</v>
      </c>
      <c r="L410">
        <v>12.8</v>
      </c>
      <c r="M410">
        <v>8.4</v>
      </c>
      <c r="N410">
        <v>15</v>
      </c>
      <c r="O410">
        <v>8</v>
      </c>
      <c r="P410">
        <v>9.4</v>
      </c>
      <c r="Q410">
        <v>10.7</v>
      </c>
      <c r="R410">
        <v>9.5</v>
      </c>
      <c r="S410">
        <v>11.8</v>
      </c>
      <c r="T410">
        <v>7.1</v>
      </c>
      <c r="U410">
        <v>7</v>
      </c>
      <c r="V410">
        <v>4.9</v>
      </c>
      <c r="W410">
        <v>11</v>
      </c>
      <c r="X410">
        <v>6.6</v>
      </c>
      <c r="Y410">
        <v>3.8</v>
      </c>
      <c r="Z410">
        <v>5.8</v>
      </c>
      <c r="AA410">
        <v>2.9</v>
      </c>
      <c r="AB410">
        <v>7.2</v>
      </c>
      <c r="AC410">
        <v>1.7</v>
      </c>
    </row>
    <row r="411" spans="1:29" ht="12.75">
      <c r="A411" s="4" t="s">
        <v>301</v>
      </c>
      <c r="B411" s="4" t="s">
        <v>3</v>
      </c>
      <c r="C411" s="5" t="s">
        <v>477</v>
      </c>
      <c r="D411" s="4" t="s">
        <v>525</v>
      </c>
      <c r="E411" s="4" t="s">
        <v>8</v>
      </c>
      <c r="F411" s="4"/>
      <c r="G411" s="4"/>
      <c r="H411" s="4"/>
      <c r="I411">
        <v>1.7</v>
      </c>
      <c r="J411">
        <v>-0.6</v>
      </c>
      <c r="K411">
        <v>-7.8</v>
      </c>
      <c r="L411">
        <v>-4.9</v>
      </c>
      <c r="M411">
        <v>6.2</v>
      </c>
      <c r="N411">
        <v>8.7</v>
      </c>
      <c r="O411">
        <v>11.6</v>
      </c>
      <c r="P411">
        <v>10.8</v>
      </c>
      <c r="Q411">
        <v>11.8</v>
      </c>
      <c r="R411">
        <v>10.8</v>
      </c>
      <c r="S411">
        <v>13</v>
      </c>
      <c r="T411">
        <v>13.8</v>
      </c>
      <c r="U411">
        <v>8.9</v>
      </c>
      <c r="V411">
        <v>7.2</v>
      </c>
      <c r="W411">
        <v>8.6</v>
      </c>
      <c r="X411">
        <v>7.6</v>
      </c>
      <c r="Y411">
        <v>9.6</v>
      </c>
      <c r="Z411">
        <v>5.5</v>
      </c>
      <c r="AA411">
        <v>5.4</v>
      </c>
      <c r="AB411">
        <v>2.3</v>
      </c>
      <c r="AC411">
        <v>5.2</v>
      </c>
    </row>
    <row r="412" spans="1:29" ht="12.75">
      <c r="A412" s="4" t="s">
        <v>301</v>
      </c>
      <c r="B412" s="4" t="s">
        <v>3</v>
      </c>
      <c r="C412" s="5" t="s">
        <v>477</v>
      </c>
      <c r="D412" s="4" t="s">
        <v>525</v>
      </c>
      <c r="E412" s="4" t="s">
        <v>49</v>
      </c>
      <c r="F412" s="4"/>
      <c r="G412" s="4"/>
      <c r="H412" s="4"/>
      <c r="I412">
        <v>1.7</v>
      </c>
      <c r="J412">
        <v>3.9</v>
      </c>
      <c r="K412">
        <v>6.5</v>
      </c>
      <c r="L412">
        <v>6.9</v>
      </c>
      <c r="M412">
        <v>8.9</v>
      </c>
      <c r="N412">
        <v>10.7</v>
      </c>
      <c r="O412">
        <v>12.9</v>
      </c>
      <c r="P412">
        <v>6.4</v>
      </c>
      <c r="Q412">
        <v>10.9</v>
      </c>
      <c r="R412">
        <v>10.8</v>
      </c>
      <c r="S412">
        <v>8.3</v>
      </c>
      <c r="T412">
        <v>9.6</v>
      </c>
      <c r="U412">
        <v>4.7</v>
      </c>
      <c r="V412">
        <v>7.7</v>
      </c>
      <c r="W412">
        <v>8.8</v>
      </c>
      <c r="X412">
        <v>6.3</v>
      </c>
      <c r="Y412">
        <v>9.6</v>
      </c>
      <c r="Z412">
        <v>1.8</v>
      </c>
      <c r="AA412">
        <v>3.2</v>
      </c>
      <c r="AB412">
        <v>10.3</v>
      </c>
      <c r="AC412">
        <v>5.5</v>
      </c>
    </row>
    <row r="413" spans="1:29" ht="12.75">
      <c r="A413" s="4" t="s">
        <v>301</v>
      </c>
      <c r="B413" s="4" t="s">
        <v>3</v>
      </c>
      <c r="C413" s="5" t="s">
        <v>413</v>
      </c>
      <c r="D413" s="4" t="s">
        <v>412</v>
      </c>
      <c r="E413" s="4" t="s">
        <v>8</v>
      </c>
      <c r="F413" s="4"/>
      <c r="G413" s="4"/>
      <c r="H413" s="4" t="s">
        <v>399</v>
      </c>
      <c r="I413">
        <v>1.7</v>
      </c>
      <c r="K413">
        <v>0.5</v>
      </c>
      <c r="L413">
        <v>3.5</v>
      </c>
      <c r="M413">
        <v>12.4</v>
      </c>
      <c r="N413">
        <v>3</v>
      </c>
      <c r="O413">
        <v>5.2</v>
      </c>
      <c r="P413">
        <v>9.3</v>
      </c>
      <c r="Q413">
        <v>12.6</v>
      </c>
      <c r="R413">
        <v>8.2</v>
      </c>
      <c r="S413">
        <v>6.7</v>
      </c>
      <c r="T413">
        <v>6.9</v>
      </c>
      <c r="U413">
        <v>8.4</v>
      </c>
      <c r="V413">
        <v>10.9</v>
      </c>
      <c r="W413">
        <v>10.7</v>
      </c>
      <c r="X413">
        <v>13.4</v>
      </c>
      <c r="Y413">
        <v>10</v>
      </c>
      <c r="Z413">
        <v>14.3</v>
      </c>
      <c r="AA413">
        <v>10.8</v>
      </c>
      <c r="AB413">
        <v>13.5</v>
      </c>
      <c r="AC413">
        <v>10</v>
      </c>
    </row>
    <row r="414" spans="1:29" ht="12.75">
      <c r="A414" s="8" t="s">
        <v>6</v>
      </c>
      <c r="B414" s="4" t="s">
        <v>2</v>
      </c>
      <c r="C414" s="4" t="s">
        <v>327</v>
      </c>
      <c r="E414" s="9" t="s">
        <v>328</v>
      </c>
      <c r="F414" s="4"/>
      <c r="G414" s="4"/>
      <c r="H414" s="4" t="s">
        <v>329</v>
      </c>
      <c r="I414">
        <v>1.7</v>
      </c>
      <c r="J414">
        <v>12.4</v>
      </c>
      <c r="K414">
        <v>9</v>
      </c>
      <c r="L414">
        <v>9.1</v>
      </c>
      <c r="M414">
        <v>-8.7</v>
      </c>
      <c r="N414">
        <v>7.6</v>
      </c>
      <c r="O414">
        <v>0.4</v>
      </c>
      <c r="P414">
        <v>12</v>
      </c>
      <c r="Q414">
        <v>14.3</v>
      </c>
      <c r="R414">
        <v>8.5</v>
      </c>
      <c r="S414">
        <v>8.2</v>
      </c>
      <c r="T414">
        <v>13.2</v>
      </c>
      <c r="U414">
        <v>12.5</v>
      </c>
      <c r="V414">
        <v>9.1</v>
      </c>
      <c r="W414">
        <v>14.7</v>
      </c>
      <c r="X414">
        <v>11.1</v>
      </c>
      <c r="Y414">
        <v>11.8</v>
      </c>
      <c r="Z414">
        <v>11.6</v>
      </c>
      <c r="AA414">
        <v>0.8</v>
      </c>
      <c r="AB414">
        <v>8.9</v>
      </c>
      <c r="AC414">
        <v>4.3</v>
      </c>
    </row>
    <row r="415" spans="1:29" ht="12.75">
      <c r="A415" s="4" t="s">
        <v>6</v>
      </c>
      <c r="B415" s="4" t="s">
        <v>2</v>
      </c>
      <c r="C415" s="4" t="s">
        <v>330</v>
      </c>
      <c r="E415" s="4" t="s">
        <v>328</v>
      </c>
      <c r="F415" s="4"/>
      <c r="G415" s="4"/>
      <c r="H415" s="4" t="s">
        <v>331</v>
      </c>
      <c r="I415">
        <v>1.7</v>
      </c>
      <c r="J415">
        <v>5.7</v>
      </c>
      <c r="K415">
        <v>2.9</v>
      </c>
      <c r="L415">
        <v>4</v>
      </c>
      <c r="M415">
        <v>2.7</v>
      </c>
      <c r="N415">
        <v>15.5</v>
      </c>
      <c r="O415">
        <v>8.9</v>
      </c>
      <c r="P415">
        <v>11.4</v>
      </c>
      <c r="Q415">
        <v>5.6</v>
      </c>
      <c r="R415">
        <v>6.1</v>
      </c>
      <c r="S415">
        <v>5.3</v>
      </c>
      <c r="T415">
        <v>7.6</v>
      </c>
      <c r="U415">
        <v>11.3</v>
      </c>
      <c r="V415">
        <v>16.3</v>
      </c>
      <c r="W415">
        <v>-0.9</v>
      </c>
      <c r="X415">
        <v>13.3</v>
      </c>
      <c r="Y415">
        <v>9.6</v>
      </c>
      <c r="Z415">
        <v>6.3</v>
      </c>
      <c r="AA415">
        <v>10.7</v>
      </c>
      <c r="AB415">
        <v>12.2</v>
      </c>
      <c r="AC415">
        <v>8.7</v>
      </c>
    </row>
    <row r="416" spans="1:29" ht="12.75">
      <c r="A416" s="4" t="s">
        <v>12</v>
      </c>
      <c r="B416" s="4" t="s">
        <v>2</v>
      </c>
      <c r="C416" s="4" t="s">
        <v>332</v>
      </c>
      <c r="E416" s="4" t="s">
        <v>328</v>
      </c>
      <c r="F416" s="4"/>
      <c r="G416" s="4"/>
      <c r="H416" s="4"/>
      <c r="I416">
        <v>1.7</v>
      </c>
      <c r="J416">
        <v>14.1</v>
      </c>
      <c r="K416">
        <v>19.3</v>
      </c>
      <c r="L416">
        <v>1.2</v>
      </c>
      <c r="M416">
        <v>4.9</v>
      </c>
      <c r="N416">
        <v>8.5</v>
      </c>
      <c r="O416">
        <v>6</v>
      </c>
      <c r="P416">
        <v>0.7</v>
      </c>
      <c r="Q416">
        <v>0.2</v>
      </c>
      <c r="R416">
        <v>8.8</v>
      </c>
      <c r="S416">
        <v>12.3</v>
      </c>
      <c r="T416">
        <v>4.8</v>
      </c>
      <c r="U416">
        <v>5.2</v>
      </c>
      <c r="V416">
        <v>3.8</v>
      </c>
      <c r="W416">
        <v>10.3</v>
      </c>
      <c r="X416">
        <v>9.4</v>
      </c>
      <c r="Y416">
        <v>12.2</v>
      </c>
      <c r="Z416">
        <v>0.1</v>
      </c>
      <c r="AA416">
        <v>16.8</v>
      </c>
      <c r="AB416">
        <v>2.3</v>
      </c>
      <c r="AC416">
        <v>12.7</v>
      </c>
    </row>
    <row r="417" spans="1:29" ht="12.75">
      <c r="A417" s="4" t="s">
        <v>12</v>
      </c>
      <c r="B417" s="4" t="s">
        <v>2</v>
      </c>
      <c r="C417" s="4" t="s">
        <v>333</v>
      </c>
      <c r="E417" s="4" t="s">
        <v>328</v>
      </c>
      <c r="F417" s="4"/>
      <c r="G417" s="4"/>
      <c r="H417" s="4"/>
      <c r="I417">
        <v>1.7</v>
      </c>
      <c r="J417">
        <v>18.4</v>
      </c>
      <c r="K417">
        <v>8</v>
      </c>
      <c r="L417">
        <v>6.9</v>
      </c>
      <c r="M417">
        <v>3.9</v>
      </c>
      <c r="N417">
        <v>6.1</v>
      </c>
      <c r="O417">
        <v>-2.6</v>
      </c>
      <c r="P417">
        <v>5.6</v>
      </c>
      <c r="Q417">
        <v>6.1</v>
      </c>
      <c r="R417">
        <v>1.4</v>
      </c>
      <c r="S417">
        <v>-3.6</v>
      </c>
      <c r="T417">
        <v>8.2</v>
      </c>
      <c r="U417">
        <v>6</v>
      </c>
      <c r="V417">
        <v>11.7</v>
      </c>
      <c r="W417">
        <v>5.3</v>
      </c>
      <c r="X417">
        <v>14.1</v>
      </c>
      <c r="Y417">
        <v>6</v>
      </c>
      <c r="Z417">
        <v>9.6</v>
      </c>
      <c r="AA417">
        <v>11</v>
      </c>
      <c r="AB417">
        <v>13.1</v>
      </c>
      <c r="AC417">
        <v>7.5</v>
      </c>
    </row>
    <row r="418" spans="1:29" ht="12.75">
      <c r="A418" s="4" t="s">
        <v>107</v>
      </c>
      <c r="B418" s="4" t="s">
        <v>2</v>
      </c>
      <c r="C418" s="4" t="s">
        <v>568</v>
      </c>
      <c r="E418" s="4" t="s">
        <v>328</v>
      </c>
      <c r="F418" s="4"/>
      <c r="G418" s="4"/>
      <c r="H418" s="4"/>
      <c r="I418">
        <v>1.7</v>
      </c>
      <c r="J418">
        <v>4.7</v>
      </c>
      <c r="K418">
        <v>11.6</v>
      </c>
      <c r="L418">
        <v>11.1</v>
      </c>
      <c r="M418">
        <v>18.5</v>
      </c>
      <c r="N418">
        <v>20</v>
      </c>
      <c r="O418">
        <v>3.2</v>
      </c>
      <c r="P418">
        <v>1.3</v>
      </c>
      <c r="Q418">
        <v>2.1</v>
      </c>
      <c r="R418">
        <v>13.7</v>
      </c>
      <c r="S418">
        <v>7</v>
      </c>
      <c r="T418">
        <v>16.8</v>
      </c>
      <c r="U418">
        <v>6.5</v>
      </c>
      <c r="V418">
        <v>7.2</v>
      </c>
      <c r="W418">
        <v>7.4</v>
      </c>
      <c r="X418">
        <v>8</v>
      </c>
      <c r="Y418">
        <v>3.8</v>
      </c>
      <c r="Z418">
        <v>3.9</v>
      </c>
      <c r="AA418">
        <v>6</v>
      </c>
      <c r="AB418">
        <v>6.6</v>
      </c>
      <c r="AC418">
        <v>4.7</v>
      </c>
    </row>
    <row r="419" spans="1:29" ht="12.75">
      <c r="A419" s="4" t="s">
        <v>107</v>
      </c>
      <c r="B419" s="4" t="s">
        <v>2</v>
      </c>
      <c r="C419" s="4" t="s">
        <v>334</v>
      </c>
      <c r="E419" s="4" t="s">
        <v>328</v>
      </c>
      <c r="F419" s="4"/>
      <c r="G419" s="4"/>
      <c r="H419" s="4" t="s">
        <v>335</v>
      </c>
      <c r="I419">
        <v>1.7</v>
      </c>
      <c r="J419">
        <v>14.3</v>
      </c>
      <c r="K419">
        <v>-0.2</v>
      </c>
      <c r="L419">
        <v>2.2</v>
      </c>
      <c r="M419">
        <v>-5.8</v>
      </c>
      <c r="N419">
        <v>12.3</v>
      </c>
      <c r="O419">
        <v>3.7</v>
      </c>
      <c r="P419">
        <v>7.3</v>
      </c>
      <c r="Q419">
        <v>3.2</v>
      </c>
      <c r="R419">
        <v>4.8</v>
      </c>
      <c r="S419">
        <v>12.3</v>
      </c>
      <c r="T419">
        <v>3.3</v>
      </c>
      <c r="U419">
        <v>15.5</v>
      </c>
      <c r="V419">
        <v>12.4</v>
      </c>
      <c r="W419">
        <v>11.7</v>
      </c>
      <c r="X419">
        <v>12</v>
      </c>
      <c r="Y419">
        <v>10.3</v>
      </c>
      <c r="Z419">
        <v>3.6</v>
      </c>
      <c r="AA419">
        <v>10</v>
      </c>
      <c r="AB419">
        <v>15</v>
      </c>
      <c r="AC419">
        <v>6.8</v>
      </c>
    </row>
    <row r="420" spans="1:29" ht="12.75">
      <c r="A420" s="4" t="s">
        <v>107</v>
      </c>
      <c r="B420" s="4" t="s">
        <v>2</v>
      </c>
      <c r="C420" s="4" t="s">
        <v>336</v>
      </c>
      <c r="E420" s="4" t="s">
        <v>328</v>
      </c>
      <c r="F420" s="4"/>
      <c r="G420" s="4"/>
      <c r="H420" s="4" t="s">
        <v>337</v>
      </c>
      <c r="I420">
        <v>1.7</v>
      </c>
      <c r="J420">
        <v>10.6</v>
      </c>
      <c r="K420">
        <v>0.6</v>
      </c>
      <c r="L420">
        <v>-3.7</v>
      </c>
      <c r="M420">
        <v>9.2</v>
      </c>
      <c r="N420">
        <v>8.8</v>
      </c>
      <c r="O420">
        <v>2.4</v>
      </c>
      <c r="P420">
        <v>11.5</v>
      </c>
      <c r="Q420">
        <v>13.1</v>
      </c>
      <c r="R420">
        <v>7.4</v>
      </c>
      <c r="S420">
        <v>7.1</v>
      </c>
      <c r="T420">
        <v>10.8</v>
      </c>
      <c r="U420">
        <v>7.5</v>
      </c>
      <c r="V420">
        <v>7.2</v>
      </c>
      <c r="W420">
        <v>13</v>
      </c>
      <c r="X420">
        <v>19</v>
      </c>
      <c r="Y420">
        <v>4.1</v>
      </c>
      <c r="Z420">
        <v>11.5</v>
      </c>
      <c r="AA420">
        <v>11.8</v>
      </c>
      <c r="AB420">
        <v>8.7</v>
      </c>
      <c r="AC420">
        <v>4.2</v>
      </c>
    </row>
    <row r="421" spans="1:29" ht="12.75">
      <c r="A421" s="4" t="s">
        <v>107</v>
      </c>
      <c r="B421" s="4" t="s">
        <v>2</v>
      </c>
      <c r="C421" s="4" t="s">
        <v>338</v>
      </c>
      <c r="E421" s="4" t="s">
        <v>328</v>
      </c>
      <c r="F421" s="4"/>
      <c r="G421" s="4"/>
      <c r="H421" s="4" t="s">
        <v>339</v>
      </c>
      <c r="I421">
        <v>1.7</v>
      </c>
      <c r="J421">
        <v>13.1</v>
      </c>
      <c r="K421">
        <v>4.6</v>
      </c>
      <c r="L421">
        <v>8.9</v>
      </c>
      <c r="M421">
        <v>15.9</v>
      </c>
      <c r="N421">
        <v>0.6</v>
      </c>
      <c r="O421">
        <v>8.2</v>
      </c>
      <c r="P421">
        <v>2.5</v>
      </c>
      <c r="Q421">
        <v>5.8</v>
      </c>
      <c r="R421">
        <v>2.2</v>
      </c>
      <c r="S421">
        <v>5.5</v>
      </c>
      <c r="T421">
        <v>5.9</v>
      </c>
      <c r="U421">
        <v>7.8</v>
      </c>
      <c r="V421">
        <v>15.1</v>
      </c>
      <c r="W421">
        <v>2.2</v>
      </c>
      <c r="X421">
        <v>14.1</v>
      </c>
      <c r="Y421">
        <v>12</v>
      </c>
      <c r="Z421">
        <v>7.2</v>
      </c>
      <c r="AA421">
        <v>16.2</v>
      </c>
      <c r="AB421">
        <v>4.2</v>
      </c>
      <c r="AC421">
        <v>10.1</v>
      </c>
    </row>
    <row r="422" spans="1:29" ht="12.75">
      <c r="A422" s="4" t="s">
        <v>107</v>
      </c>
      <c r="B422" s="4" t="s">
        <v>2</v>
      </c>
      <c r="C422" s="4" t="s">
        <v>340</v>
      </c>
      <c r="E422" s="4" t="s">
        <v>328</v>
      </c>
      <c r="F422" s="4"/>
      <c r="G422" s="4"/>
      <c r="H422" s="4" t="s">
        <v>341</v>
      </c>
      <c r="I422">
        <v>1.7</v>
      </c>
      <c r="J422">
        <v>10.6</v>
      </c>
      <c r="K422">
        <v>0.5</v>
      </c>
      <c r="L422">
        <v>2.8</v>
      </c>
      <c r="M422">
        <v>6.8</v>
      </c>
      <c r="N422">
        <v>11.5</v>
      </c>
      <c r="O422">
        <v>8.8</v>
      </c>
      <c r="P422">
        <v>8.6</v>
      </c>
      <c r="Q422">
        <v>6.1</v>
      </c>
      <c r="R422">
        <v>7</v>
      </c>
      <c r="S422">
        <v>7.7</v>
      </c>
      <c r="T422">
        <v>12.9</v>
      </c>
      <c r="U422">
        <v>7.9</v>
      </c>
      <c r="V422">
        <v>4.5</v>
      </c>
      <c r="W422">
        <v>8.4</v>
      </c>
      <c r="X422">
        <v>5.1</v>
      </c>
      <c r="Y422">
        <v>2</v>
      </c>
      <c r="Z422">
        <v>10</v>
      </c>
      <c r="AA422">
        <v>4.2</v>
      </c>
      <c r="AB422">
        <v>23.3</v>
      </c>
      <c r="AC422">
        <v>20.5</v>
      </c>
    </row>
    <row r="423" spans="1:29" ht="12.75">
      <c r="A423" s="4" t="s">
        <v>107</v>
      </c>
      <c r="B423" s="4" t="s">
        <v>2</v>
      </c>
      <c r="C423" s="4" t="s">
        <v>342</v>
      </c>
      <c r="E423" s="4" t="s">
        <v>328</v>
      </c>
      <c r="F423" s="4"/>
      <c r="G423" s="4"/>
      <c r="H423" s="4" t="s">
        <v>343</v>
      </c>
      <c r="I423">
        <v>1.7</v>
      </c>
      <c r="J423">
        <v>9</v>
      </c>
      <c r="K423">
        <v>7.8</v>
      </c>
      <c r="L423">
        <v>4.5</v>
      </c>
      <c r="M423">
        <v>4.8</v>
      </c>
      <c r="N423">
        <v>7.7</v>
      </c>
      <c r="O423">
        <v>-2.2</v>
      </c>
      <c r="P423">
        <v>-4.4</v>
      </c>
      <c r="Q423">
        <v>5.1</v>
      </c>
      <c r="R423">
        <v>2.3</v>
      </c>
      <c r="S423">
        <v>12.5</v>
      </c>
      <c r="T423">
        <v>15.5</v>
      </c>
      <c r="U423">
        <v>10.3</v>
      </c>
      <c r="V423">
        <v>9</v>
      </c>
      <c r="W423">
        <v>13.8</v>
      </c>
      <c r="X423">
        <v>13.1</v>
      </c>
      <c r="Y423">
        <v>16.6</v>
      </c>
      <c r="Z423">
        <v>2.2</v>
      </c>
      <c r="AA423">
        <v>15.9</v>
      </c>
      <c r="AB423">
        <v>10.4</v>
      </c>
      <c r="AC423">
        <v>4.3</v>
      </c>
    </row>
    <row r="424" spans="1:29" ht="12.75">
      <c r="A424" s="4" t="s">
        <v>107</v>
      </c>
      <c r="B424" s="4" t="s">
        <v>2</v>
      </c>
      <c r="C424" s="4" t="s">
        <v>344</v>
      </c>
      <c r="E424" s="4" t="s">
        <v>328</v>
      </c>
      <c r="F424" s="4"/>
      <c r="G424" s="4"/>
      <c r="H424" s="4" t="s">
        <v>345</v>
      </c>
      <c r="I424">
        <v>1.7</v>
      </c>
      <c r="J424">
        <v>2.9</v>
      </c>
      <c r="K424">
        <v>9.4</v>
      </c>
      <c r="L424">
        <v>2.7</v>
      </c>
      <c r="M424">
        <v>2.9</v>
      </c>
      <c r="N424">
        <v>-4.5</v>
      </c>
      <c r="O424">
        <v>-3.1</v>
      </c>
      <c r="P424">
        <v>11.8</v>
      </c>
      <c r="Q424">
        <v>3.7</v>
      </c>
      <c r="R424">
        <v>10.2</v>
      </c>
      <c r="S424">
        <v>12.8</v>
      </c>
      <c r="T424">
        <v>12.2</v>
      </c>
      <c r="U424">
        <v>15.1</v>
      </c>
      <c r="V424">
        <v>10.5</v>
      </c>
      <c r="W424">
        <v>11.5</v>
      </c>
      <c r="X424">
        <v>3.7</v>
      </c>
      <c r="Y424">
        <v>20.5</v>
      </c>
      <c r="Z424">
        <v>-2.2</v>
      </c>
      <c r="AA424">
        <v>5.7</v>
      </c>
      <c r="AB424">
        <v>13.6</v>
      </c>
      <c r="AC424">
        <v>14.8</v>
      </c>
    </row>
    <row r="425" spans="1:29" ht="12.75">
      <c r="A425" s="4" t="s">
        <v>107</v>
      </c>
      <c r="B425" s="4" t="s">
        <v>2</v>
      </c>
      <c r="C425" s="4" t="s">
        <v>346</v>
      </c>
      <c r="E425" s="4" t="s">
        <v>328</v>
      </c>
      <c r="F425" s="4"/>
      <c r="G425" s="4"/>
      <c r="H425" s="4" t="s">
        <v>347</v>
      </c>
      <c r="I425">
        <v>1.7</v>
      </c>
      <c r="J425">
        <v>5.3</v>
      </c>
      <c r="K425">
        <v>8.1</v>
      </c>
      <c r="L425">
        <v>4.6</v>
      </c>
      <c r="M425">
        <v>11</v>
      </c>
      <c r="N425">
        <v>8.4</v>
      </c>
      <c r="O425">
        <v>8</v>
      </c>
      <c r="P425">
        <v>12.3</v>
      </c>
      <c r="Q425">
        <v>2.2</v>
      </c>
      <c r="R425">
        <v>29.3</v>
      </c>
      <c r="S425">
        <v>14.7</v>
      </c>
      <c r="T425">
        <v>6.6</v>
      </c>
      <c r="U425">
        <v>6.8</v>
      </c>
      <c r="V425">
        <v>-3.7</v>
      </c>
      <c r="W425">
        <v>16.2</v>
      </c>
      <c r="X425">
        <v>5.4</v>
      </c>
      <c r="Y425">
        <v>7.7</v>
      </c>
      <c r="Z425">
        <v>-4.2</v>
      </c>
      <c r="AA425">
        <v>6.7</v>
      </c>
      <c r="AB425">
        <v>11</v>
      </c>
      <c r="AC425">
        <v>10.9</v>
      </c>
    </row>
    <row r="426" spans="1:29" ht="12.75">
      <c r="A426" s="4" t="s">
        <v>107</v>
      </c>
      <c r="B426" s="4" t="s">
        <v>2</v>
      </c>
      <c r="C426" s="4" t="s">
        <v>348</v>
      </c>
      <c r="E426" s="4" t="s">
        <v>328</v>
      </c>
      <c r="F426" s="4"/>
      <c r="G426" s="4"/>
      <c r="H426" s="4" t="s">
        <v>349</v>
      </c>
      <c r="I426">
        <v>1.7</v>
      </c>
      <c r="J426">
        <v>8.7</v>
      </c>
      <c r="K426">
        <v>10.3</v>
      </c>
      <c r="L426">
        <v>-1.6</v>
      </c>
      <c r="M426">
        <v>8.6</v>
      </c>
      <c r="N426">
        <v>12.3</v>
      </c>
      <c r="O426">
        <v>0.5</v>
      </c>
      <c r="P426">
        <v>5.9</v>
      </c>
      <c r="Q426">
        <v>11.1</v>
      </c>
      <c r="R426">
        <v>2</v>
      </c>
      <c r="S426">
        <v>13.2</v>
      </c>
      <c r="T426">
        <v>3.3</v>
      </c>
      <c r="U426">
        <v>19</v>
      </c>
      <c r="V426">
        <v>5.4</v>
      </c>
      <c r="W426">
        <v>22.4</v>
      </c>
      <c r="X426">
        <v>5.3</v>
      </c>
      <c r="Y426">
        <v>9.9</v>
      </c>
      <c r="Z426">
        <v>7.7</v>
      </c>
      <c r="AA426">
        <v>11.4</v>
      </c>
      <c r="AB426">
        <v>4.6</v>
      </c>
      <c r="AC426">
        <v>15.5</v>
      </c>
    </row>
    <row r="427" spans="1:29" ht="12.75">
      <c r="A427" s="4" t="s">
        <v>107</v>
      </c>
      <c r="B427" s="4" t="s">
        <v>2</v>
      </c>
      <c r="C427" s="4" t="s">
        <v>350</v>
      </c>
      <c r="E427" s="4" t="s">
        <v>328</v>
      </c>
      <c r="F427" s="4"/>
      <c r="G427" s="4"/>
      <c r="H427" s="4" t="s">
        <v>351</v>
      </c>
      <c r="I427">
        <v>1.7</v>
      </c>
      <c r="J427">
        <v>-0.3</v>
      </c>
      <c r="K427">
        <v>14.5</v>
      </c>
      <c r="L427">
        <v>6.5</v>
      </c>
      <c r="M427">
        <v>8</v>
      </c>
      <c r="N427">
        <v>8.3</v>
      </c>
      <c r="O427">
        <v>5.1</v>
      </c>
      <c r="P427">
        <v>8.8</v>
      </c>
      <c r="Q427">
        <v>1.7</v>
      </c>
      <c r="R427">
        <v>7.3</v>
      </c>
      <c r="S427">
        <v>6.2</v>
      </c>
      <c r="T427">
        <v>14.8</v>
      </c>
      <c r="U427">
        <v>9.8</v>
      </c>
      <c r="V427">
        <v>8.6</v>
      </c>
      <c r="W427">
        <v>12.3</v>
      </c>
      <c r="X427">
        <v>5.2</v>
      </c>
      <c r="Y427">
        <v>6.1</v>
      </c>
      <c r="Z427">
        <v>9.4</v>
      </c>
      <c r="AA427">
        <v>2.8</v>
      </c>
      <c r="AB427">
        <v>17.3</v>
      </c>
      <c r="AC427">
        <v>12.2</v>
      </c>
    </row>
    <row r="428" spans="1:29" ht="12.75">
      <c r="A428" s="4" t="s">
        <v>107</v>
      </c>
      <c r="B428" s="4" t="s">
        <v>2</v>
      </c>
      <c r="C428" s="4" t="s">
        <v>352</v>
      </c>
      <c r="E428" s="4" t="s">
        <v>328</v>
      </c>
      <c r="F428" s="4"/>
      <c r="G428" s="4"/>
      <c r="H428" s="4" t="s">
        <v>353</v>
      </c>
      <c r="I428">
        <v>1.7</v>
      </c>
      <c r="J428">
        <v>5.7</v>
      </c>
      <c r="K428">
        <v>3.8</v>
      </c>
      <c r="L428">
        <v>0.2</v>
      </c>
      <c r="M428">
        <v>3.2</v>
      </c>
      <c r="N428">
        <v>9.9</v>
      </c>
      <c r="O428">
        <v>10.6</v>
      </c>
      <c r="P428">
        <v>6.5</v>
      </c>
      <c r="Q428">
        <v>8.4</v>
      </c>
      <c r="R428">
        <v>8.8</v>
      </c>
      <c r="S428">
        <v>10.8</v>
      </c>
      <c r="T428">
        <v>4.9</v>
      </c>
      <c r="U428">
        <v>13.1</v>
      </c>
      <c r="V428">
        <v>15.7</v>
      </c>
      <c r="W428">
        <v>4.8</v>
      </c>
      <c r="X428">
        <v>6.9</v>
      </c>
      <c r="Y428">
        <v>5.1</v>
      </c>
      <c r="Z428">
        <v>8.5</v>
      </c>
      <c r="AA428">
        <v>14.1</v>
      </c>
      <c r="AB428">
        <v>-1.7</v>
      </c>
      <c r="AC428">
        <v>15.5</v>
      </c>
    </row>
    <row r="429" spans="1:29" ht="12.75">
      <c r="A429" s="4" t="s">
        <v>107</v>
      </c>
      <c r="B429" s="4" t="s">
        <v>2</v>
      </c>
      <c r="C429" s="4" t="s">
        <v>354</v>
      </c>
      <c r="E429" s="4" t="s">
        <v>328</v>
      </c>
      <c r="F429" s="4"/>
      <c r="G429" s="4"/>
      <c r="H429" s="4" t="s">
        <v>355</v>
      </c>
      <c r="I429">
        <v>1.7</v>
      </c>
      <c r="J429">
        <v>0.5</v>
      </c>
      <c r="K429">
        <v>3.7</v>
      </c>
      <c r="L429">
        <v>13.3</v>
      </c>
      <c r="M429">
        <v>-0.3</v>
      </c>
      <c r="N429">
        <v>10.1</v>
      </c>
      <c r="O429">
        <v>8.1</v>
      </c>
      <c r="P429">
        <v>16.3</v>
      </c>
      <c r="Q429">
        <v>6.1</v>
      </c>
      <c r="R429">
        <v>1.1</v>
      </c>
      <c r="S429">
        <v>6.3</v>
      </c>
      <c r="T429">
        <v>13.4</v>
      </c>
      <c r="U429">
        <v>15.1</v>
      </c>
      <c r="V429">
        <v>-0.4</v>
      </c>
      <c r="W429">
        <v>17.7</v>
      </c>
      <c r="X429">
        <v>12.3</v>
      </c>
      <c r="Y429">
        <v>4.7</v>
      </c>
      <c r="Z429">
        <v>6.9</v>
      </c>
      <c r="AA429">
        <v>10.3</v>
      </c>
      <c r="AB429">
        <v>1.8</v>
      </c>
      <c r="AC429">
        <v>13.9</v>
      </c>
    </row>
    <row r="430" spans="1:29" ht="12.75">
      <c r="A430" s="4" t="s">
        <v>107</v>
      </c>
      <c r="B430" s="4" t="s">
        <v>2</v>
      </c>
      <c r="C430" s="4" t="s">
        <v>356</v>
      </c>
      <c r="E430" s="4" t="s">
        <v>328</v>
      </c>
      <c r="F430" s="4"/>
      <c r="G430" s="4"/>
      <c r="H430" s="4" t="s">
        <v>357</v>
      </c>
      <c r="I430">
        <v>1.7</v>
      </c>
      <c r="J430">
        <v>2.1</v>
      </c>
      <c r="K430">
        <v>15.3</v>
      </c>
      <c r="L430">
        <v>13.3</v>
      </c>
      <c r="M430">
        <v>9.7</v>
      </c>
      <c r="N430">
        <v>12.4</v>
      </c>
      <c r="O430">
        <v>10.8</v>
      </c>
      <c r="P430">
        <v>-1.4</v>
      </c>
      <c r="Q430">
        <v>5.8</v>
      </c>
      <c r="R430">
        <v>3.9</v>
      </c>
      <c r="S430">
        <v>7</v>
      </c>
      <c r="T430">
        <v>14.4</v>
      </c>
      <c r="U430">
        <v>13.2</v>
      </c>
      <c r="V430">
        <v>8.7</v>
      </c>
      <c r="W430">
        <v>9.9</v>
      </c>
      <c r="X430">
        <v>2.1</v>
      </c>
      <c r="Y430">
        <v>-1.1</v>
      </c>
      <c r="Z430">
        <v>0.9</v>
      </c>
      <c r="AA430">
        <v>6</v>
      </c>
      <c r="AB430">
        <v>5.9</v>
      </c>
      <c r="AC430">
        <v>8.1</v>
      </c>
    </row>
    <row r="431" spans="1:29" ht="12.75">
      <c r="A431" s="4" t="s">
        <v>107</v>
      </c>
      <c r="B431" s="4" t="s">
        <v>2</v>
      </c>
      <c r="C431" s="4" t="s">
        <v>358</v>
      </c>
      <c r="E431" s="4" t="s">
        <v>328</v>
      </c>
      <c r="F431" s="4"/>
      <c r="G431" s="4"/>
      <c r="H431" s="4" t="s">
        <v>359</v>
      </c>
      <c r="I431">
        <v>1.7</v>
      </c>
      <c r="J431">
        <v>6.4</v>
      </c>
      <c r="K431">
        <v>11.2</v>
      </c>
      <c r="L431">
        <v>12.9</v>
      </c>
      <c r="M431">
        <v>8.7</v>
      </c>
      <c r="N431">
        <v>5.2</v>
      </c>
      <c r="O431">
        <v>11.4</v>
      </c>
      <c r="P431">
        <v>9.9</v>
      </c>
      <c r="Q431">
        <v>5.7</v>
      </c>
      <c r="R431">
        <v>4.9</v>
      </c>
      <c r="S431">
        <v>9.3</v>
      </c>
      <c r="T431">
        <v>6.7</v>
      </c>
      <c r="U431">
        <v>12.6</v>
      </c>
      <c r="V431">
        <v>11.9</v>
      </c>
      <c r="W431">
        <v>9.9</v>
      </c>
      <c r="X431">
        <v>14.7</v>
      </c>
      <c r="Y431">
        <v>11.6</v>
      </c>
      <c r="Z431">
        <v>4.5</v>
      </c>
      <c r="AA431">
        <v>0.5</v>
      </c>
      <c r="AB431">
        <v>5.7</v>
      </c>
      <c r="AC431">
        <v>0.8</v>
      </c>
    </row>
    <row r="432" spans="1:29" ht="12.75">
      <c r="A432" s="4" t="s">
        <v>189</v>
      </c>
      <c r="B432" s="4" t="s">
        <v>2</v>
      </c>
      <c r="C432" s="4" t="s">
        <v>360</v>
      </c>
      <c r="E432" s="4" t="s">
        <v>328</v>
      </c>
      <c r="F432" s="4"/>
      <c r="G432" s="4"/>
      <c r="H432" s="4" t="s">
        <v>361</v>
      </c>
      <c r="I432">
        <v>1.7</v>
      </c>
      <c r="J432">
        <v>0.9</v>
      </c>
      <c r="K432">
        <v>3.2</v>
      </c>
      <c r="L432">
        <v>14.4</v>
      </c>
      <c r="M432">
        <v>-1.7</v>
      </c>
      <c r="N432">
        <v>10.4</v>
      </c>
      <c r="O432">
        <v>8.1</v>
      </c>
      <c r="P432">
        <v>2.1</v>
      </c>
      <c r="Q432">
        <v>4.2</v>
      </c>
      <c r="R432">
        <v>10.8</v>
      </c>
      <c r="S432">
        <v>11.8</v>
      </c>
      <c r="T432">
        <v>5.9</v>
      </c>
      <c r="U432">
        <v>3.2</v>
      </c>
      <c r="V432">
        <v>17.7</v>
      </c>
      <c r="W432">
        <v>5.5</v>
      </c>
      <c r="X432">
        <v>8.6</v>
      </c>
      <c r="Y432">
        <v>10.2</v>
      </c>
      <c r="Z432">
        <v>14</v>
      </c>
      <c r="AA432">
        <v>7.6</v>
      </c>
      <c r="AB432">
        <v>8.4</v>
      </c>
      <c r="AC432">
        <v>3.6</v>
      </c>
    </row>
    <row r="433" spans="1:29" ht="12.75">
      <c r="A433" s="4" t="s">
        <v>189</v>
      </c>
      <c r="B433" s="4" t="s">
        <v>2</v>
      </c>
      <c r="C433" s="4" t="s">
        <v>362</v>
      </c>
      <c r="E433" s="4" t="s">
        <v>328</v>
      </c>
      <c r="F433" s="4"/>
      <c r="G433" s="4"/>
      <c r="H433" s="4" t="s">
        <v>363</v>
      </c>
      <c r="I433">
        <v>1.7</v>
      </c>
      <c r="J433">
        <v>-0.1</v>
      </c>
      <c r="K433">
        <v>12.2</v>
      </c>
      <c r="L433">
        <v>2.1</v>
      </c>
      <c r="M433">
        <v>4.1</v>
      </c>
      <c r="N433">
        <v>9.9</v>
      </c>
      <c r="O433">
        <v>4.3</v>
      </c>
      <c r="P433">
        <v>13.9</v>
      </c>
      <c r="Q433">
        <v>7.2</v>
      </c>
      <c r="R433">
        <v>15.2</v>
      </c>
      <c r="S433">
        <v>1.7</v>
      </c>
      <c r="T433">
        <v>8.2</v>
      </c>
      <c r="U433">
        <v>5.2</v>
      </c>
      <c r="V433">
        <v>14.7</v>
      </c>
      <c r="W433">
        <v>10.8</v>
      </c>
      <c r="X433">
        <v>10</v>
      </c>
      <c r="Y433">
        <v>11.6</v>
      </c>
      <c r="Z433">
        <v>3.6</v>
      </c>
      <c r="AA433">
        <v>7.4</v>
      </c>
      <c r="AB433">
        <v>10.1</v>
      </c>
      <c r="AC433">
        <v>10.5</v>
      </c>
    </row>
    <row r="434" spans="1:29" ht="12.75">
      <c r="A434" s="4" t="s">
        <v>189</v>
      </c>
      <c r="B434" s="4" t="s">
        <v>2</v>
      </c>
      <c r="C434" s="4" t="s">
        <v>364</v>
      </c>
      <c r="E434" s="4" t="s">
        <v>328</v>
      </c>
      <c r="F434" s="4"/>
      <c r="G434" s="4"/>
      <c r="H434" s="4" t="s">
        <v>365</v>
      </c>
      <c r="I434">
        <v>1.7</v>
      </c>
      <c r="J434">
        <v>5</v>
      </c>
      <c r="K434">
        <v>8.4</v>
      </c>
      <c r="L434">
        <v>5.2</v>
      </c>
      <c r="M434">
        <v>5.6</v>
      </c>
      <c r="N434">
        <v>-2.7</v>
      </c>
      <c r="O434">
        <v>9.9</v>
      </c>
      <c r="P434">
        <v>9.8</v>
      </c>
      <c r="Q434">
        <v>8.5</v>
      </c>
      <c r="R434">
        <v>5.9</v>
      </c>
      <c r="S434">
        <v>14.5</v>
      </c>
      <c r="T434">
        <v>14.7</v>
      </c>
      <c r="U434">
        <v>6.8</v>
      </c>
      <c r="V434">
        <v>9.5</v>
      </c>
      <c r="W434">
        <v>3.4</v>
      </c>
      <c r="X434">
        <v>17.3</v>
      </c>
      <c r="Y434">
        <v>5.7</v>
      </c>
      <c r="Z434">
        <v>3.9</v>
      </c>
      <c r="AA434">
        <v>2.2</v>
      </c>
      <c r="AB434">
        <v>13.1</v>
      </c>
      <c r="AC434">
        <v>10.6</v>
      </c>
    </row>
    <row r="435" spans="1:29" ht="12.75">
      <c r="A435" s="4" t="s">
        <v>189</v>
      </c>
      <c r="B435" s="4" t="s">
        <v>2</v>
      </c>
      <c r="C435" s="4" t="s">
        <v>366</v>
      </c>
      <c r="E435" s="4" t="s">
        <v>328</v>
      </c>
      <c r="F435" s="4"/>
      <c r="G435" s="4"/>
      <c r="H435" s="4" t="s">
        <v>367</v>
      </c>
      <c r="I435">
        <v>1.7</v>
      </c>
      <c r="J435">
        <v>4.1</v>
      </c>
      <c r="K435">
        <v>16.3</v>
      </c>
      <c r="L435">
        <v>0.9</v>
      </c>
      <c r="M435">
        <v>5</v>
      </c>
      <c r="N435">
        <v>5.8</v>
      </c>
      <c r="O435">
        <v>0.6</v>
      </c>
      <c r="P435">
        <v>6.2</v>
      </c>
      <c r="Q435">
        <v>5.8</v>
      </c>
      <c r="R435">
        <v>8.8</v>
      </c>
      <c r="S435">
        <v>3.3</v>
      </c>
      <c r="T435">
        <v>7.4</v>
      </c>
      <c r="U435">
        <v>4.2</v>
      </c>
      <c r="V435">
        <v>10</v>
      </c>
      <c r="W435">
        <v>13.6</v>
      </c>
      <c r="X435">
        <v>10.5</v>
      </c>
      <c r="Y435">
        <v>7.5</v>
      </c>
      <c r="Z435">
        <v>10.6</v>
      </c>
      <c r="AA435">
        <v>9.8</v>
      </c>
      <c r="AB435">
        <v>12.3</v>
      </c>
      <c r="AC435">
        <v>15.6</v>
      </c>
    </row>
    <row r="436" spans="1:29" ht="12.75">
      <c r="A436" s="4" t="s">
        <v>393</v>
      </c>
      <c r="B436" s="4" t="s">
        <v>3</v>
      </c>
      <c r="C436" t="s">
        <v>622</v>
      </c>
      <c r="D436" t="s">
        <v>623</v>
      </c>
      <c r="E436" s="4" t="s">
        <v>8</v>
      </c>
      <c r="F436" s="4"/>
      <c r="G436" s="4"/>
      <c r="I436">
        <v>1.7</v>
      </c>
      <c r="J436">
        <v>13.2</v>
      </c>
      <c r="K436">
        <v>7.7</v>
      </c>
      <c r="L436">
        <v>7</v>
      </c>
      <c r="M436">
        <v>8.6</v>
      </c>
      <c r="N436">
        <v>6.4</v>
      </c>
      <c r="O436">
        <v>5.1</v>
      </c>
      <c r="P436">
        <v>9.7</v>
      </c>
      <c r="Q436">
        <v>13.1</v>
      </c>
      <c r="R436">
        <v>10.7</v>
      </c>
      <c r="S436">
        <v>9.5</v>
      </c>
      <c r="T436">
        <v>9.9</v>
      </c>
      <c r="U436">
        <v>9.1</v>
      </c>
      <c r="V436">
        <v>3.8</v>
      </c>
      <c r="W436">
        <v>9.8</v>
      </c>
      <c r="X436">
        <v>9.7</v>
      </c>
      <c r="Y436">
        <v>11.5</v>
      </c>
      <c r="Z436">
        <v>11.1</v>
      </c>
      <c r="AA436">
        <v>3.2</v>
      </c>
      <c r="AB436">
        <v>1.6</v>
      </c>
      <c r="AC436">
        <v>-2.3</v>
      </c>
    </row>
    <row r="437" spans="1:29" ht="12.75">
      <c r="A437" s="4" t="s">
        <v>393</v>
      </c>
      <c r="B437" s="4" t="s">
        <v>3</v>
      </c>
      <c r="C437" t="s">
        <v>624</v>
      </c>
      <c r="D437" t="s">
        <v>630</v>
      </c>
      <c r="E437" s="4" t="s">
        <v>8</v>
      </c>
      <c r="F437" s="4"/>
      <c r="G437" s="4"/>
      <c r="I437">
        <v>1.7</v>
      </c>
      <c r="J437">
        <v>-2.4</v>
      </c>
      <c r="K437">
        <v>1.3</v>
      </c>
      <c r="L437">
        <v>2.8</v>
      </c>
      <c r="M437">
        <v>2.4</v>
      </c>
      <c r="N437">
        <v>4.9</v>
      </c>
      <c r="O437">
        <v>3.3</v>
      </c>
      <c r="P437">
        <v>5.4</v>
      </c>
      <c r="Q437">
        <v>6.2</v>
      </c>
      <c r="R437">
        <v>6.4</v>
      </c>
      <c r="S437">
        <v>9.6</v>
      </c>
      <c r="T437">
        <v>7.7</v>
      </c>
      <c r="U437">
        <v>10.4</v>
      </c>
      <c r="V437">
        <v>10.3</v>
      </c>
      <c r="W437">
        <v>12.2</v>
      </c>
      <c r="X437">
        <v>14.3</v>
      </c>
      <c r="Y437">
        <v>12.6</v>
      </c>
      <c r="Z437">
        <v>14.3</v>
      </c>
      <c r="AA437">
        <v>13.7</v>
      </c>
      <c r="AB437">
        <v>13.7</v>
      </c>
      <c r="AC437">
        <v>9.8</v>
      </c>
    </row>
    <row r="438" spans="1:29" ht="12.75">
      <c r="A438" s="4" t="s">
        <v>393</v>
      </c>
      <c r="B438" s="4" t="s">
        <v>3</v>
      </c>
      <c r="C438" t="s">
        <v>625</v>
      </c>
      <c r="D438" t="s">
        <v>626</v>
      </c>
      <c r="E438" s="4" t="s">
        <v>8</v>
      </c>
      <c r="F438" s="4"/>
      <c r="G438" s="4"/>
      <c r="I438">
        <v>1.7</v>
      </c>
      <c r="J438">
        <v>12.7</v>
      </c>
      <c r="K438">
        <v>2.1</v>
      </c>
      <c r="L438">
        <v>8.3</v>
      </c>
      <c r="M438">
        <v>4.6</v>
      </c>
      <c r="N438">
        <v>2.6</v>
      </c>
      <c r="O438">
        <v>6.8</v>
      </c>
      <c r="P438">
        <v>7.7</v>
      </c>
      <c r="Q438">
        <v>9.2</v>
      </c>
      <c r="R438">
        <v>11.7</v>
      </c>
      <c r="S438">
        <v>11.8</v>
      </c>
      <c r="T438">
        <v>9.6</v>
      </c>
      <c r="U438">
        <v>9.7</v>
      </c>
      <c r="V438">
        <v>10.1</v>
      </c>
      <c r="W438">
        <v>6.4</v>
      </c>
      <c r="X438">
        <v>14.2</v>
      </c>
      <c r="Y438">
        <v>7.1</v>
      </c>
      <c r="Z438">
        <v>5.5</v>
      </c>
      <c r="AA438">
        <v>8.8</v>
      </c>
      <c r="AB438">
        <v>2.4</v>
      </c>
      <c r="AC438">
        <v>7.9</v>
      </c>
    </row>
    <row r="439" spans="1:29" ht="12.75">
      <c r="A439" s="4" t="s">
        <v>393</v>
      </c>
      <c r="B439" s="4" t="s">
        <v>3</v>
      </c>
      <c r="C439" t="s">
        <v>627</v>
      </c>
      <c r="D439" t="s">
        <v>631</v>
      </c>
      <c r="E439" s="4" t="s">
        <v>8</v>
      </c>
      <c r="F439" s="4"/>
      <c r="G439" s="4"/>
      <c r="I439">
        <v>1.7</v>
      </c>
      <c r="J439">
        <v>2.3</v>
      </c>
      <c r="K439">
        <v>2.9</v>
      </c>
      <c r="L439">
        <v>0.4</v>
      </c>
      <c r="M439">
        <v>2.1</v>
      </c>
      <c r="N439">
        <v>5.6</v>
      </c>
      <c r="O439">
        <v>2.4</v>
      </c>
      <c r="P439">
        <v>7.1</v>
      </c>
      <c r="Q439">
        <v>6.1</v>
      </c>
      <c r="R439">
        <v>5.1</v>
      </c>
      <c r="S439">
        <v>8.3</v>
      </c>
      <c r="T439">
        <v>10.9</v>
      </c>
      <c r="U439">
        <v>12.8</v>
      </c>
      <c r="V439">
        <v>7.7</v>
      </c>
      <c r="W439">
        <v>13</v>
      </c>
      <c r="X439">
        <v>11.7</v>
      </c>
      <c r="Y439">
        <v>13.5</v>
      </c>
      <c r="Z439">
        <v>14</v>
      </c>
      <c r="AA439">
        <v>11.1</v>
      </c>
      <c r="AB439">
        <v>10.9</v>
      </c>
      <c r="AC439">
        <v>11.1</v>
      </c>
    </row>
    <row r="440" spans="1:29" ht="12.75">
      <c r="A440" s="4" t="s">
        <v>393</v>
      </c>
      <c r="B440" s="4" t="s">
        <v>3</v>
      </c>
      <c r="C440" t="s">
        <v>628</v>
      </c>
      <c r="D440" t="s">
        <v>629</v>
      </c>
      <c r="E440" s="4" t="s">
        <v>8</v>
      </c>
      <c r="F440" s="4"/>
      <c r="G440" s="4"/>
      <c r="I440">
        <v>1.7</v>
      </c>
      <c r="J440">
        <v>7.8</v>
      </c>
      <c r="K440">
        <v>9</v>
      </c>
      <c r="L440">
        <v>5.8</v>
      </c>
      <c r="M440">
        <v>8.1</v>
      </c>
      <c r="N440">
        <v>5.9</v>
      </c>
      <c r="O440">
        <v>8.9</v>
      </c>
      <c r="P440">
        <v>9.4</v>
      </c>
      <c r="Q440">
        <v>9.2</v>
      </c>
      <c r="R440">
        <v>9.4</v>
      </c>
      <c r="S440">
        <v>10.7</v>
      </c>
      <c r="T440">
        <v>9.2</v>
      </c>
      <c r="U440">
        <v>10</v>
      </c>
      <c r="V440">
        <v>8.5</v>
      </c>
      <c r="W440">
        <v>5.5</v>
      </c>
      <c r="X440">
        <v>5.6</v>
      </c>
      <c r="Y440">
        <v>7.2</v>
      </c>
      <c r="Z440">
        <v>10.5</v>
      </c>
      <c r="AA440">
        <v>10.2</v>
      </c>
      <c r="AB440">
        <v>7</v>
      </c>
      <c r="AC440">
        <v>4.5</v>
      </c>
    </row>
    <row r="441" spans="6:7" ht="12.75">
      <c r="F441" s="4"/>
      <c r="G441" s="4"/>
    </row>
    <row r="442" spans="6:7" ht="12.75">
      <c r="F442" s="4"/>
      <c r="G442" s="4"/>
    </row>
    <row r="443" spans="6:7" ht="12.75">
      <c r="F443" s="4"/>
      <c r="G443" s="4"/>
    </row>
    <row r="444" spans="6:7" ht="12.75">
      <c r="F444" s="4"/>
      <c r="G444" s="4"/>
    </row>
    <row r="445" spans="6:7" ht="12.75">
      <c r="F445" s="4"/>
      <c r="G445" s="4"/>
    </row>
    <row r="446" spans="6:7" ht="12.75">
      <c r="F446" s="4"/>
      <c r="G446" s="4"/>
    </row>
    <row r="447" spans="6:7" ht="12.75">
      <c r="F447" s="4"/>
      <c r="G447" s="4"/>
    </row>
    <row r="448" spans="6:7" ht="12.75">
      <c r="F448" s="4"/>
      <c r="G448" s="4"/>
    </row>
    <row r="449" spans="6:7" ht="12.75">
      <c r="F449" s="4"/>
      <c r="G449" s="4"/>
    </row>
    <row r="450" spans="6:7" ht="12.75">
      <c r="F450" s="4"/>
      <c r="G450" s="4"/>
    </row>
    <row r="451" spans="6:7" ht="12.75">
      <c r="F451" s="4"/>
      <c r="G451" s="4"/>
    </row>
    <row r="452" spans="6:7" ht="12.75">
      <c r="F452" s="4"/>
      <c r="G452" s="4"/>
    </row>
    <row r="453" spans="6:7" ht="12.75">
      <c r="F453" s="4"/>
      <c r="G453" s="4"/>
    </row>
    <row r="454" spans="6:7" ht="12.75">
      <c r="F454" s="4"/>
      <c r="G454" s="4"/>
    </row>
    <row r="455" spans="6:7" ht="12.75">
      <c r="F455" s="4"/>
      <c r="G455" s="4"/>
    </row>
    <row r="456" spans="6:7" ht="12.75">
      <c r="F456" s="4"/>
      <c r="G456" s="4"/>
    </row>
    <row r="457" spans="6:7" ht="12.75">
      <c r="F457" s="4"/>
      <c r="G457" s="4"/>
    </row>
    <row r="458" spans="6:7" ht="12.75">
      <c r="F458" s="4"/>
      <c r="G458" s="4"/>
    </row>
    <row r="459" spans="6:7" ht="12.75">
      <c r="F459" s="4"/>
      <c r="G459" s="4"/>
    </row>
    <row r="460" spans="6:7" ht="12.75">
      <c r="F460" s="4"/>
      <c r="G460" s="4"/>
    </row>
    <row r="461" spans="6:7" ht="12.75">
      <c r="F461" s="4"/>
      <c r="G461" s="4"/>
    </row>
    <row r="462" spans="6:7" ht="12.75">
      <c r="F462" s="4"/>
      <c r="G462" s="4"/>
    </row>
    <row r="463" spans="6:7" ht="12.75">
      <c r="F463" s="4"/>
      <c r="G463" s="4"/>
    </row>
    <row r="464" spans="6:7" ht="12.75">
      <c r="F464" s="4"/>
      <c r="G464" s="4"/>
    </row>
    <row r="465" spans="6:7" ht="12.75">
      <c r="F465" s="4"/>
      <c r="G465" s="4"/>
    </row>
    <row r="466" spans="6:7" ht="12.75">
      <c r="F466" s="4"/>
      <c r="G466" s="4"/>
    </row>
    <row r="467" spans="6:7" ht="12.75">
      <c r="F467" s="4"/>
      <c r="G467" s="4"/>
    </row>
    <row r="468" spans="6:7" ht="12.75">
      <c r="F468" s="4"/>
      <c r="G468" s="4"/>
    </row>
    <row r="469" spans="6:7" ht="12.75">
      <c r="F469" s="4"/>
      <c r="G469" s="4"/>
    </row>
    <row r="470" spans="6:7" ht="12.75">
      <c r="F470" s="4"/>
      <c r="G470" s="4"/>
    </row>
    <row r="471" spans="6:7" ht="12.75">
      <c r="F471" s="4"/>
      <c r="G471" s="4"/>
    </row>
    <row r="472" spans="6:7" ht="12.75">
      <c r="F472" s="4"/>
      <c r="G472" s="4"/>
    </row>
    <row r="473" spans="6:7" ht="12.75">
      <c r="F473" s="4"/>
      <c r="G473" s="4"/>
    </row>
    <row r="474" spans="6:7" ht="12.75">
      <c r="F474" s="4"/>
      <c r="G474" s="4"/>
    </row>
    <row r="475" spans="6:7" ht="12.75">
      <c r="F475" s="4"/>
      <c r="G475" s="4"/>
    </row>
    <row r="476" spans="6:7" ht="12.75">
      <c r="F476" s="4"/>
      <c r="G476" s="4"/>
    </row>
    <row r="477" spans="6:7" ht="12.75">
      <c r="F477" s="4"/>
      <c r="G477" s="4"/>
    </row>
    <row r="478" spans="6:7" ht="12.75">
      <c r="F478" s="4"/>
      <c r="G478" s="4"/>
    </row>
    <row r="479" spans="6:7" ht="12.75">
      <c r="F479" s="4"/>
      <c r="G479" s="4"/>
    </row>
    <row r="480" spans="6:7" ht="12.75">
      <c r="F480" s="4"/>
      <c r="G480" s="4"/>
    </row>
    <row r="481" spans="6:7" ht="12.75">
      <c r="F481" s="4"/>
      <c r="G481" s="4"/>
    </row>
    <row r="482" spans="6:7" ht="12.75">
      <c r="F482" s="4"/>
      <c r="G482" s="4"/>
    </row>
    <row r="483" spans="6:7" ht="12.75">
      <c r="F483" s="4"/>
      <c r="G483" s="4"/>
    </row>
    <row r="484" spans="6:7" ht="12.75">
      <c r="F484" s="4"/>
      <c r="G484" s="4"/>
    </row>
    <row r="485" spans="6:7" ht="12.75">
      <c r="F485" s="4"/>
      <c r="G485" s="4"/>
    </row>
    <row r="486" spans="6:7" ht="12.75">
      <c r="F486" s="4"/>
      <c r="G486" s="4"/>
    </row>
    <row r="487" spans="6:7" ht="12.75">
      <c r="F487" s="4"/>
      <c r="G487" s="4"/>
    </row>
    <row r="488" spans="6:7" ht="12.75">
      <c r="F488" s="4"/>
      <c r="G488" s="4"/>
    </row>
    <row r="489" spans="6:7" ht="12.75">
      <c r="F489" s="4"/>
      <c r="G489" s="4"/>
    </row>
    <row r="490" spans="6:7" ht="12.75">
      <c r="F490" s="4"/>
      <c r="G490" s="4"/>
    </row>
    <row r="491" spans="6:7" ht="12.75">
      <c r="F491" s="4"/>
      <c r="G491" s="4"/>
    </row>
    <row r="492" spans="6:7" ht="12.75">
      <c r="F492" s="4"/>
      <c r="G492" s="4"/>
    </row>
    <row r="493" spans="6:7" ht="12.75">
      <c r="F493" s="4"/>
      <c r="G493" s="4"/>
    </row>
    <row r="494" spans="6:7" ht="12.75">
      <c r="F494" s="4"/>
      <c r="G494" s="4"/>
    </row>
    <row r="495" spans="6:7" ht="12.75">
      <c r="F495" s="4"/>
      <c r="G495" s="4"/>
    </row>
    <row r="496" spans="6:7" ht="12.75">
      <c r="F496" s="4"/>
      <c r="G496" s="4"/>
    </row>
    <row r="497" spans="6:7" ht="12.75">
      <c r="F497" s="4"/>
      <c r="G497" s="4"/>
    </row>
    <row r="498" spans="6:7" ht="12.75">
      <c r="F498" s="4"/>
      <c r="G498" s="4"/>
    </row>
    <row r="499" spans="6:7" ht="12.75">
      <c r="F499" s="4"/>
      <c r="G499" s="4"/>
    </row>
    <row r="500" spans="6:7" ht="12.75">
      <c r="F500" s="4"/>
      <c r="G500" s="4"/>
    </row>
    <row r="501" spans="6:7" ht="12.75">
      <c r="F501" s="4"/>
      <c r="G501" s="4"/>
    </row>
    <row r="502" spans="6:7" ht="12.75">
      <c r="F502" s="4"/>
      <c r="G502" s="4"/>
    </row>
    <row r="503" spans="6:7" ht="12.75">
      <c r="F503" s="4"/>
      <c r="G503" s="4"/>
    </row>
    <row r="504" spans="6:7" ht="12.75">
      <c r="F504" s="4"/>
      <c r="G504" s="4"/>
    </row>
    <row r="505" spans="6:7" ht="12.75">
      <c r="F505" s="4"/>
      <c r="G505" s="4"/>
    </row>
    <row r="506" spans="6:7" ht="12.75">
      <c r="F506" s="4"/>
      <c r="G506" s="4"/>
    </row>
    <row r="507" spans="6:7" ht="12.75">
      <c r="F507" s="4"/>
      <c r="G507" s="4"/>
    </row>
    <row r="508" spans="6:7" ht="12.75">
      <c r="F508" s="4"/>
      <c r="G508" s="4"/>
    </row>
    <row r="509" spans="6:7" ht="12.75">
      <c r="F509" s="4"/>
      <c r="G509" s="4"/>
    </row>
    <row r="510" spans="6:7" ht="12.75">
      <c r="F510" s="4"/>
      <c r="G510" s="4"/>
    </row>
    <row r="511" spans="6:7" ht="12.75">
      <c r="F511" s="4"/>
      <c r="G511" s="4"/>
    </row>
    <row r="512" spans="6:7" ht="12.75">
      <c r="F512" s="4"/>
      <c r="G512" s="4"/>
    </row>
    <row r="513" spans="6:7" ht="12.75">
      <c r="F513" s="4"/>
      <c r="G513" s="4"/>
    </row>
    <row r="514" spans="6:7" ht="12.75">
      <c r="F514" s="4"/>
      <c r="G514" s="4"/>
    </row>
    <row r="515" spans="6:7" ht="12.75">
      <c r="F515" s="4"/>
      <c r="G515" s="4"/>
    </row>
    <row r="516" spans="6:7" ht="12.75">
      <c r="F516" s="4"/>
      <c r="G516" s="4"/>
    </row>
    <row r="517" spans="6:7" ht="12.75">
      <c r="F517" s="4"/>
      <c r="G517" s="4"/>
    </row>
    <row r="518" spans="6:7" ht="12.75">
      <c r="F518" s="4"/>
      <c r="G518" s="4"/>
    </row>
    <row r="519" spans="6:7" ht="12.75">
      <c r="F519" s="4"/>
      <c r="G519" s="4"/>
    </row>
    <row r="520" spans="6:7" ht="12.75">
      <c r="F520" s="4"/>
      <c r="G520" s="4"/>
    </row>
    <row r="521" spans="6:7" ht="12.75">
      <c r="F521" s="4"/>
      <c r="G521" s="4"/>
    </row>
    <row r="522" spans="6:7" ht="12.75">
      <c r="F522" s="4"/>
      <c r="G522" s="4"/>
    </row>
  </sheetData>
  <dataValidations count="2">
    <dataValidation type="list" allowBlank="1" showInputMessage="1" showErrorMessage="1" sqref="B6">
      <formula1>"ALL,SP500,Nasdaq,OTC,NYSE,AMEX,ADR,LargeCap,MidCap,SmallCap,MicroCap,Prussell 1000,Prussel 2000"</formula1>
    </dataValidation>
    <dataValidation type="list" allowBlank="1" showInputMessage="1" showErrorMessage="1" sqref="B7">
      <formula1>"FromPrevQtr,KeepNAs"</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Parquette</dc:creator>
  <cp:keywords/>
  <dc:description/>
  <cp:lastModifiedBy>Dan Parquette</cp:lastModifiedBy>
  <dcterms:created xsi:type="dcterms:W3CDTF">2005-05-11T23:00:16Z</dcterms:created>
  <dcterms:modified xsi:type="dcterms:W3CDTF">2006-07-10T02:25:03Z</dcterms:modified>
  <cp:category/>
  <cp:version/>
  <cp:contentType/>
  <cp:contentStatus/>
</cp:coreProperties>
</file>