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28800" windowHeight="12720" tabRatio="500" activeTab="0"/>
  </bookViews>
  <sheets>
    <sheet name="Inputs" sheetId="1" r:id="rId1"/>
    <sheet name="Valuation" sheetId="2" r:id="rId2"/>
    <sheet name="Breakeven table" sheetId="3" r:id="rId3"/>
    <sheet name="Market sizes" sheetId="4" r:id="rId4"/>
    <sheet name="US Industry averages" sheetId="5" r:id="rId5"/>
    <sheet name="Global industry averages" sheetId="6" r:id="rId6"/>
    <sheet name="Input choices" sheetId="7" r:id="rId7"/>
    <sheet name="Sheet2" sheetId="8" r:id="rId8"/>
  </sheets>
  <definedNames/>
  <calcPr fullCalcOnLoad="1" iterate="1" iterateCount="100" iterateDelta="0.000999999999999945"/>
</workbook>
</file>

<file path=xl/comments1.xml><?xml version="1.0" encoding="utf-8"?>
<comments xmlns="http://schemas.openxmlformats.org/spreadsheetml/2006/main">
  <authors>
    <author>Aswath Damodaran</author>
  </authors>
  <commentList>
    <comment ref="B2" authorId="0">
      <text>
        <r>
          <rPr>
            <b/>
            <sz val="9"/>
            <rFont val="Calibri"/>
            <family val="2"/>
          </rPr>
          <t>Aswath Damodaran:</t>
        </r>
        <r>
          <rPr>
            <sz val="9"/>
            <rFont val="Calibri"/>
            <family val="2"/>
          </rPr>
          <t xml:space="preserve">
This is the gross receipt from the customers who use Uber for their transportation. These receipts are shared between Uber and the car driver. The most recent estimate was of $1.2 billion but since it is a few months old, I scaled it up to reflect the company's rapid growth.</t>
        </r>
      </text>
    </comment>
    <comment ref="B3" authorId="0">
      <text>
        <r>
          <rPr>
            <b/>
            <sz val="9"/>
            <rFont val="Calibri"/>
            <family val="2"/>
          </rPr>
          <t>Aswath Damodaran:</t>
        </r>
        <r>
          <rPr>
            <sz val="9"/>
            <rFont val="Calibri"/>
            <family val="2"/>
          </rPr>
          <t xml:space="preserve">
Uber has taken a 20% cut of the gross receipts. The most recent estimate was of $220 million, but I scaled up this up as well to reflect growth.</t>
        </r>
      </text>
    </comment>
    <comment ref="B4" authorId="0">
      <text>
        <r>
          <rPr>
            <b/>
            <sz val="9"/>
            <rFont val="Calibri"/>
            <family val="2"/>
          </rPr>
          <t>Aswath Damodaran:</t>
        </r>
        <r>
          <rPr>
            <sz val="9"/>
            <rFont val="Calibri"/>
            <family val="2"/>
          </rPr>
          <t xml:space="preserve">
I have absolutely no idea, and I am probably being generous in assuming that the company is making money.</t>
        </r>
      </text>
    </comment>
    <comment ref="B6" authorId="0">
      <text>
        <r>
          <rPr>
            <b/>
            <sz val="9"/>
            <rFont val="Calibri"/>
            <family val="2"/>
          </rPr>
          <t>Aswath Damodaran:</t>
        </r>
        <r>
          <rPr>
            <sz val="9"/>
            <rFont val="Calibri"/>
            <family val="2"/>
          </rPr>
          <t xml:space="preserve">
Stitched together from some real estimates (US taxi &amp; limo market in 2013 was $11 billion, UK market was $9 billion, Tokyo alone is $22 billion) and guesstimates for the rest of the world.</t>
        </r>
      </text>
    </comment>
    <comment ref="B7" authorId="0">
      <text>
        <r>
          <rPr>
            <b/>
            <sz val="9"/>
            <rFont val="Calibri"/>
            <family val="2"/>
          </rPr>
          <t>Aswath Damodaran:</t>
        </r>
        <r>
          <rPr>
            <sz val="9"/>
            <rFont val="Calibri"/>
            <family val="2"/>
          </rPr>
          <t xml:space="preserve">
Much of this growth is coming from under served cities in emerging markets, but some of it is from Uber expanding the taxi market by letting unlicensed cabs (people with cars and capacity to ferry others) into the market.</t>
        </r>
      </text>
    </comment>
    <comment ref="B9" authorId="0">
      <text>
        <r>
          <rPr>
            <b/>
            <sz val="9"/>
            <rFont val="Calibri"/>
            <family val="2"/>
          </rPr>
          <t>Aswath Damodaran:</t>
        </r>
        <r>
          <rPr>
            <sz val="9"/>
            <rFont val="Calibri"/>
            <family val="2"/>
          </rPr>
          <t xml:space="preserve">
The market share will reflect your assessment of several variables:
1. The efficiency  of the status quo or producers/consumers: The existing taxi market has been place for decades and is regulated in most big cities, with cities restricting new entry into the business in return for setting fares and charging entry fees. Under the existing system, cab drivers get a relatively small share of the taxi revenue pie (5-10%) and customers in many cities (which are under served) either find themselves without taxis or have to wait a long time. Thus, both cab drivers and customers may be open to different models.
2. Competition: Uber uses technology to deliver transportation to customers, but it is not the only company that is doing so. Other competitors like Lyft aad Hailo also do what Uber does and they have their own deep pocketed investors.
3. Regulation: The cities where Uber and its competitors are trying to generate their revenues are regulated at the moment, and the the existing players (taxi owners, taxi drivers  in traditional companies, city regulators) will make it difficult for the competition. These difficulties will affect the speed with which disurption occurs in these markets and increase the costs with Uber having to accept regulatory oversight in return for entering the business.</t>
        </r>
      </text>
    </comment>
    <comment ref="B10" authorId="0">
      <text>
        <r>
          <rPr>
            <b/>
            <sz val="9"/>
            <rFont val="Calibri"/>
            <family val="2"/>
          </rPr>
          <t>Aswath Damodaran:</t>
        </r>
        <r>
          <rPr>
            <sz val="9"/>
            <rFont val="Calibri"/>
            <family val="2"/>
          </rPr>
          <t xml:space="preserve">
See the comment on market share. Same forces will affect this speed.</t>
        </r>
      </text>
    </comment>
    <comment ref="B11" authorId="0">
      <text>
        <r>
          <rPr>
            <b/>
            <sz val="9"/>
            <rFont val="Calibri"/>
            <family val="2"/>
          </rPr>
          <t>Aswath Damodaran:</t>
        </r>
        <r>
          <rPr>
            <sz val="9"/>
            <rFont val="Calibri"/>
            <family val="2"/>
          </rPr>
          <t xml:space="preserve">
See the comment on market share. Same forces will affect how much of the taxi receipts accrue to Uber. To the extent that taxi drivers may be able to play Uber off against Lyft and Hailo, this number will come under downward pressure.</t>
        </r>
      </text>
    </comment>
    <comment ref="B13" authorId="0">
      <text>
        <r>
          <rPr>
            <b/>
            <sz val="9"/>
            <rFont val="Calibri"/>
            <family val="2"/>
          </rPr>
          <t>Aswath Damodaran:</t>
        </r>
        <r>
          <rPr>
            <sz val="9"/>
            <rFont val="Calibri"/>
            <family val="2"/>
          </rPr>
          <t xml:space="preserve">
If you entered direct input, enter the sales to capital ratio that you want to use. To give you a sense of what this ratio looks like, I have a spreadsheet with industry averages in this workbook.</t>
        </r>
      </text>
    </comment>
    <comment ref="B12" authorId="0">
      <text>
        <r>
          <rPr>
            <b/>
            <sz val="9"/>
            <rFont val="Calibri"/>
            <family val="2"/>
          </rPr>
          <t>Aswath Damodaran:</t>
        </r>
        <r>
          <rPr>
            <sz val="9"/>
            <rFont val="Calibri"/>
            <family val="2"/>
          </rPr>
          <t xml:space="preserve">
The higher this number, the less capital investment is needed to expand this business. Right now, Uber and its competitors don't own the cars that the drivers use and the bulk of the investment is in technology infrastructure (R&amp;D). As Uber grows, it may have to acquire new technologies and upstart competitors. The median value for technology companies on this is about 2.50. A really high number would be about 10.00.</t>
        </r>
      </text>
    </comment>
    <comment ref="B15" authorId="0">
      <text>
        <r>
          <rPr>
            <b/>
            <sz val="9"/>
            <rFont val="Calibri"/>
            <family val="2"/>
          </rPr>
          <t>Aswath Damodaran:</t>
        </r>
        <r>
          <rPr>
            <sz val="9"/>
            <rFont val="Calibri"/>
            <family val="2"/>
          </rPr>
          <t xml:space="preserve">
This is the profit that Uber is left with from its slice of revenues, after it pays for the expenses associated with generating these revenues. These include the costs of Uber employees in the different cities, the marketing costs (including special deals) that are used to generate new customers, any local fees/costs that have to be paid to the locations (where the services are offered) and general and administrative cost with Uber as a company.</t>
        </r>
      </text>
    </comment>
    <comment ref="B16" authorId="0">
      <text>
        <r>
          <rPr>
            <b/>
            <sz val="9"/>
            <rFont val="Calibri"/>
            <family val="2"/>
          </rPr>
          <t>Aswath Damodaran:</t>
        </r>
        <r>
          <rPr>
            <sz val="9"/>
            <rFont val="Calibri"/>
            <family val="2"/>
          </rPr>
          <t xml:space="preserve">
Since Uber generates revenues outside the US, I have left this below the marginal tax rate for the US.</t>
        </r>
      </text>
    </comment>
    <comment ref="B18" authorId="0">
      <text>
        <r>
          <rPr>
            <b/>
            <sz val="9"/>
            <rFont val="Calibri"/>
            <family val="2"/>
          </rPr>
          <t>Aswath Damodaran:</t>
        </r>
        <r>
          <rPr>
            <sz val="9"/>
            <rFont val="Calibri"/>
            <family val="2"/>
          </rPr>
          <t xml:space="preserve">
This cost of capital is for the operating risk in Uber. One of the risks is that the  company is young and may not survive but don't incorporate that into the cost of capital. Instead, build it into the probability of failure a few cells below this one.</t>
        </r>
      </text>
    </comment>
    <comment ref="B19" authorId="0">
      <text>
        <r>
          <rPr>
            <b/>
            <sz val="9"/>
            <rFont val="Calibri"/>
            <family val="2"/>
          </rPr>
          <t>Aswath Damodaran:</t>
        </r>
        <r>
          <rPr>
            <sz val="9"/>
            <rFont val="Calibri"/>
            <family val="2"/>
          </rPr>
          <t xml:space="preserve">
Again, check out industry averages to get an indication (see worksheet)</t>
        </r>
      </text>
    </comment>
    <comment ref="B20" authorId="0">
      <text>
        <r>
          <rPr>
            <b/>
            <sz val="9"/>
            <rFont val="Calibri"/>
            <family val="2"/>
          </rPr>
          <t>Aswath Damodaran:</t>
        </r>
        <r>
          <rPr>
            <sz val="9"/>
            <rFont val="Calibri"/>
            <family val="2"/>
          </rPr>
          <t xml:space="preserve">
This is the estimate of the cost of capital once the company becomes a mature company. That will not be until ten years from now.</t>
        </r>
      </text>
    </comment>
    <comment ref="B21" authorId="0">
      <text>
        <r>
          <rPr>
            <b/>
            <sz val="9"/>
            <rFont val="Calibri"/>
            <family val="2"/>
          </rPr>
          <t>Aswath Damodaran:</t>
        </r>
        <r>
          <rPr>
            <sz val="9"/>
            <rFont val="Calibri"/>
            <family val="2"/>
          </rPr>
          <t xml:space="preserve">
Check out industry averages, if direct input.</t>
        </r>
      </text>
    </comment>
    <comment ref="B22" authorId="0">
      <text>
        <r>
          <rPr>
            <b/>
            <sz val="9"/>
            <rFont val="Calibri"/>
            <family val="2"/>
          </rPr>
          <t>Aswath Damodaran:</t>
        </r>
        <r>
          <rPr>
            <sz val="9"/>
            <rFont val="Calibri"/>
            <family val="2"/>
          </rPr>
          <t xml:space="preserve">
This will be higher for
a. Young companies 
b. Money-losing companies
c. Companies with limited capital accesss
d. Companies that have fixed expense commitments (either debt or debt like)
Your assessment of the management quality will also go into this input. A serial entrepreneur who has successfully navigated these difficult waters before may be assigned a lower probability of failure.</t>
        </r>
      </text>
    </comment>
    <comment ref="B23" authorId="0">
      <text>
        <r>
          <rPr>
            <b/>
            <sz val="9"/>
            <rFont val="Calibri"/>
            <family val="2"/>
          </rPr>
          <t>Aswath Damodaran:</t>
        </r>
        <r>
          <rPr>
            <sz val="9"/>
            <rFont val="Calibri"/>
            <family val="2"/>
          </rPr>
          <t xml:space="preserve">
This is used to set up your company's reinvestment needs after year 10. The higher this number, the less it will hav to reinvest and the higher the terminal value.</t>
        </r>
      </text>
    </comment>
    <comment ref="B25" authorId="0">
      <text>
        <r>
          <rPr>
            <b/>
            <sz val="9"/>
            <rFont val="Calibri"/>
            <family val="2"/>
          </rPr>
          <t>Aswath Damodaran:</t>
        </r>
        <r>
          <rPr>
            <sz val="9"/>
            <rFont val="Calibri"/>
            <family val="2"/>
          </rPr>
          <t xml:space="preserve">
This is the risk free rate in whichever currency you chose to do your valuation in.</t>
        </r>
      </text>
    </comment>
    <comment ref="B26" authorId="0">
      <text>
        <r>
          <rPr>
            <b/>
            <sz val="9"/>
            <rFont val="Calibri"/>
            <family val="2"/>
          </rPr>
          <t>Aswath Damodaran:</t>
        </r>
        <r>
          <rPr>
            <sz val="9"/>
            <rFont val="Calibri"/>
            <family val="2"/>
          </rPr>
          <t xml:space="preserve">
This is the tax rate of the country where the company is domiciled.</t>
        </r>
      </text>
    </comment>
    <comment ref="B27" authorId="0">
      <text>
        <r>
          <rPr>
            <b/>
            <sz val="9"/>
            <rFont val="Calibri"/>
            <family val="2"/>
          </rPr>
          <t>Aswath Damodaran:</t>
        </r>
        <r>
          <rPr>
            <sz val="9"/>
            <rFont val="Calibri"/>
            <family val="2"/>
          </rPr>
          <t xml:space="preserve">
The answer will depend on whether the country of domicile has a global tax model (like the US) where all income eventually gets taxed at the domestic tax rate or a regional tax system and whether you think this company will eventually pay these taxes.</t>
        </r>
      </text>
    </comment>
  </commentList>
</comments>
</file>

<file path=xl/sharedStrings.xml><?xml version="1.0" encoding="utf-8"?>
<sst xmlns="http://schemas.openxmlformats.org/spreadsheetml/2006/main" count="305" uniqueCount="191">
  <si>
    <t>What is the size of the potential market? (In millions of US $)</t>
  </si>
  <si>
    <t>What is the expected growth rate over the next decade in this market?</t>
  </si>
  <si>
    <t xml:space="preserve">What (eventual) market share do you see the company getting of the potential market? </t>
  </si>
  <si>
    <t>When do you expect the company to get to this market share?</t>
  </si>
  <si>
    <t>How much incremental revenue do you expect for every dollar of incremental investment?</t>
  </si>
  <si>
    <t>Overall Market</t>
  </si>
  <si>
    <t>Company's share of that market</t>
  </si>
  <si>
    <t>Profitability</t>
  </si>
  <si>
    <t>Company's current status</t>
  </si>
  <si>
    <t>What is the expected operating margin (in steady state)?</t>
  </si>
  <si>
    <t>What is the effective tax rate on your income?</t>
  </si>
  <si>
    <t>Risk</t>
  </si>
  <si>
    <t>What cost of capital would you assign to established players in this business?</t>
  </si>
  <si>
    <t>What revenues did your company generate in the most recent twelve months?</t>
  </si>
  <si>
    <t>What operating profits (losses) did your company report in that twelve-month period?</t>
  </si>
  <si>
    <t>Base</t>
  </si>
  <si>
    <t>Overall market</t>
  </si>
  <si>
    <t>Annual Revenue</t>
  </si>
  <si>
    <t>Operating margin</t>
  </si>
  <si>
    <t>Operating Income</t>
  </si>
  <si>
    <t xml:space="preserve"> - Taxes</t>
  </si>
  <si>
    <t>After-tax operating income</t>
  </si>
  <si>
    <t xml:space="preserve"> - Reinvestment</t>
  </si>
  <si>
    <t>Free Cash Flow to the Firm</t>
  </si>
  <si>
    <t>Cost of capital</t>
  </si>
  <si>
    <t>What cost of capital would you assign to this company, ignoring surivival risk?</t>
  </si>
  <si>
    <t>General inputs</t>
  </si>
  <si>
    <t>What is the risk free rate?</t>
  </si>
  <si>
    <t>Effective tax rate</t>
  </si>
  <si>
    <t>What is the statutory tax rate for the country in which the company in incorporated?</t>
  </si>
  <si>
    <t>Do you want me to use this as the effective tax rate in steady state?</t>
  </si>
  <si>
    <t>Yes</t>
  </si>
  <si>
    <t>No</t>
  </si>
  <si>
    <t>75th percentile of US companies (10%)</t>
  </si>
  <si>
    <t>Direct input</t>
  </si>
  <si>
    <t>If direct input, what is the cost of capital you would like to use initially (first 5 years)?</t>
  </si>
  <si>
    <t>If direct input, what is the cost of capital you would like to use in steady state (after year 10)?</t>
  </si>
  <si>
    <t>Ninth decile of US companies (12%)</t>
  </si>
  <si>
    <t>Lowest decile of US companies (7%)</t>
  </si>
  <si>
    <t>25th percentile of US companies (7.5%)</t>
  </si>
  <si>
    <t>Median of US companies (8%)</t>
  </si>
  <si>
    <t>Cumulated cost of capital =</t>
  </si>
  <si>
    <t>Share of market (gross)</t>
  </si>
  <si>
    <t>Revenues as percent of gross</t>
  </si>
  <si>
    <t>What was the total grossed by your company in the most recent twelve months?</t>
  </si>
  <si>
    <t>Terminal value</t>
  </si>
  <si>
    <t>Terminal year</t>
  </si>
  <si>
    <t>Imputed Return on capital</t>
  </si>
  <si>
    <t>PV of cash flows during next 10 years =</t>
  </si>
  <si>
    <t>PV of terminal value =</t>
  </si>
  <si>
    <t>Value of operating assets</t>
  </si>
  <si>
    <t>Probability of failure</t>
  </si>
  <si>
    <t>Adjusted value of operating assets</t>
  </si>
  <si>
    <t>What is the probability that the company will fail sometime in the next 10 years?</t>
  </si>
  <si>
    <t>Present value of FCFF</t>
  </si>
  <si>
    <t>Present value of terminal value</t>
  </si>
  <si>
    <t>Valuation Summary</t>
  </si>
  <si>
    <t>Value of the operating assets =</t>
  </si>
  <si>
    <t>Imputed multiple of current revenues =</t>
  </si>
  <si>
    <t>What return on capital do you see the company generating in steady state?</t>
  </si>
  <si>
    <t>90th percentile (ROIC=25%)</t>
  </si>
  <si>
    <t>75th percentile (ROIC=20%)</t>
  </si>
  <si>
    <t>25th percentile (ROIC = Cost of capital)</t>
  </si>
  <si>
    <t>10th percentile (ROIC =5.00%)</t>
  </si>
  <si>
    <t>Match the best (ROIC=40%)</t>
  </si>
  <si>
    <t>50th percentile (ROIC=12.5%)</t>
  </si>
  <si>
    <t xml:space="preserve">New York </t>
  </si>
  <si>
    <t>Taxi &amp; Limo Market</t>
  </si>
  <si>
    <t>United States</t>
  </si>
  <si>
    <t>United Kingdom</t>
  </si>
  <si>
    <t>Tokyo</t>
  </si>
  <si>
    <t>Global</t>
  </si>
  <si>
    <t>Return on capital (in stable growth)</t>
  </si>
  <si>
    <t>Reinvestment</t>
  </si>
  <si>
    <t>Minimal capital needs, small acquisitions (5.00)</t>
  </si>
  <si>
    <t>Technology company median (2.50)</t>
  </si>
  <si>
    <t>Service company median (3.00)</t>
  </si>
  <si>
    <t>Minimal capital needs, no acquisitions (10.00)</t>
  </si>
  <si>
    <t>If direct input of incremental investment, enter the number here</t>
  </si>
  <si>
    <t>Sales/Capital Ratio</t>
  </si>
  <si>
    <t>US company median (2.00)</t>
  </si>
  <si>
    <t>Capital intensive company median (1.50)</t>
  </si>
  <si>
    <t>Industry name</t>
  </si>
  <si>
    <t>Number of firms</t>
  </si>
  <si>
    <t>Annual Average Revenue growth - Last 5 years</t>
  </si>
  <si>
    <t>Average effective tax rate</t>
  </si>
  <si>
    <t>EV/Sales</t>
  </si>
  <si>
    <t>Advertising</t>
  </si>
  <si>
    <t>Aerospace/Defense</t>
  </si>
  <si>
    <t>Air Transport</t>
  </si>
  <si>
    <t>Apparel</t>
  </si>
  <si>
    <t>Auto &amp; Truck</t>
  </si>
  <si>
    <t>Auto Parts</t>
  </si>
  <si>
    <t>Bank</t>
  </si>
  <si>
    <t>Banks (Regional)</t>
  </si>
  <si>
    <t xml:space="preserve">Beverage </t>
  </si>
  <si>
    <t>Beverage (Alcoholic)</t>
  </si>
  <si>
    <t>Biotechnology</t>
  </si>
  <si>
    <t>Broadcasting</t>
  </si>
  <si>
    <t>Brokerage &amp; Investment Banking</t>
  </si>
  <si>
    <t>Building Materials</t>
  </si>
  <si>
    <t>Business &amp; Consumer Services</t>
  </si>
  <si>
    <t>Cable TV</t>
  </si>
  <si>
    <t>Chemical (Basic)</t>
  </si>
  <si>
    <t>Chemical (Diversified)</t>
  </si>
  <si>
    <t>Chemical (Specialty)</t>
  </si>
  <si>
    <t>Coal &amp; Related Energy</t>
  </si>
  <si>
    <t>Computer Services</t>
  </si>
  <si>
    <t>Computer Software</t>
  </si>
  <si>
    <t>Computers/Peripherals</t>
  </si>
  <si>
    <t>Construction</t>
  </si>
  <si>
    <t>Diversified</t>
  </si>
  <si>
    <t>Educational Services</t>
  </si>
  <si>
    <t>Electrical Equipment</t>
  </si>
  <si>
    <t>Electronics</t>
  </si>
  <si>
    <t>Electronics (Consumer &amp; Office)</t>
  </si>
  <si>
    <t>Engineering</t>
  </si>
  <si>
    <t>Entertainment</t>
  </si>
  <si>
    <t>Environmental &amp; Waste Services</t>
  </si>
  <si>
    <t>Farming/Agriculture</t>
  </si>
  <si>
    <t>Financial Svcs.</t>
  </si>
  <si>
    <t>Financial Svcs. (Non-bank &amp; Insurance)</t>
  </si>
  <si>
    <t>Food Processing</t>
  </si>
  <si>
    <t>Food Wholesalers</t>
  </si>
  <si>
    <t>Furn/Home Furnishings</t>
  </si>
  <si>
    <t>Healthcare Equipment</t>
  </si>
  <si>
    <t>Healthcare Facilities</t>
  </si>
  <si>
    <t>Healthcare Products</t>
  </si>
  <si>
    <t>Healthcare Services</t>
  </si>
  <si>
    <t>Heathcare Information and Technology</t>
  </si>
  <si>
    <t>Heavy Construction</t>
  </si>
  <si>
    <t>Homebuilding</t>
  </si>
  <si>
    <t>Hotel/Gaming</t>
  </si>
  <si>
    <t>Household Products</t>
  </si>
  <si>
    <t>Information Services</t>
  </si>
  <si>
    <t>Insurance (General)</t>
  </si>
  <si>
    <t>Insurance (Life)</t>
  </si>
  <si>
    <t>Insurance (Prop/Cas.)</t>
  </si>
  <si>
    <t>Internet software and services</t>
  </si>
  <si>
    <t>Investment Co.</t>
  </si>
  <si>
    <t>Machinery</t>
  </si>
  <si>
    <t>Metals &amp; Mining</t>
  </si>
  <si>
    <t>Office Equipment &amp; Services</t>
  </si>
  <si>
    <t>Oil/Gas (Integrated)</t>
  </si>
  <si>
    <t>Oil/Gas (Production and Exploration)</t>
  </si>
  <si>
    <t>Oil/Gas Distribution</t>
  </si>
  <si>
    <t>Oilfield Svcs/Equip.</t>
  </si>
  <si>
    <t>Packaging &amp; Container</t>
  </si>
  <si>
    <t>Paper/Forest Products</t>
  </si>
  <si>
    <t>Pharma &amp; Drugs</t>
  </si>
  <si>
    <t>Power</t>
  </si>
  <si>
    <t>Precious Metals</t>
  </si>
  <si>
    <t>Publshing &amp; Newspapers</t>
  </si>
  <si>
    <t>R.E.I.T.</t>
  </si>
  <si>
    <t>Railroad</t>
  </si>
  <si>
    <t>Real Estate (Development)</t>
  </si>
  <si>
    <t>Real Estate (General/Diversified)</t>
  </si>
  <si>
    <t>Real Estate (Operations &amp; Services)</t>
  </si>
  <si>
    <t>Recreation</t>
  </si>
  <si>
    <t>Reinsurance</t>
  </si>
  <si>
    <t>Restaurant</t>
  </si>
  <si>
    <t>Retail (Automotive)</t>
  </si>
  <si>
    <t>Retail (Building Supply)</t>
  </si>
  <si>
    <t>Retail (Distributors)</t>
  </si>
  <si>
    <t>Retail (General)</t>
  </si>
  <si>
    <t>Retail (Grocery and Food)</t>
  </si>
  <si>
    <t>Retail (Internet)</t>
  </si>
  <si>
    <t>Retail (Special Lines)</t>
  </si>
  <si>
    <t>Rubber&amp; Tires</t>
  </si>
  <si>
    <t>Semiconductor</t>
  </si>
  <si>
    <t>Semiconductor Equip</t>
  </si>
  <si>
    <t>Shipbuilding &amp; Marine</t>
  </si>
  <si>
    <t>Shoe</t>
  </si>
  <si>
    <t>Steel</t>
  </si>
  <si>
    <t>Telecom (Wireless)</t>
  </si>
  <si>
    <t>Telecom. Equipment</t>
  </si>
  <si>
    <t>Telecom. Services</t>
  </si>
  <si>
    <t>Thrift</t>
  </si>
  <si>
    <t>Tobacco</t>
  </si>
  <si>
    <t>Transportation</t>
  </si>
  <si>
    <t>Trucking</t>
  </si>
  <si>
    <t>Utility (General)</t>
  </si>
  <si>
    <t>Utility (Water)</t>
  </si>
  <si>
    <t>Total Market</t>
  </si>
  <si>
    <t>Pre-tax Operating Margin</t>
  </si>
  <si>
    <t>Sales/Capital</t>
  </si>
  <si>
    <t>What will the gross receipts will accrue to the company as revenues?</t>
  </si>
  <si>
    <t>Yes or No</t>
  </si>
  <si>
    <t>Potential market (in millions of US$)</t>
  </si>
  <si>
    <t>Target Market Share (in %)</t>
  </si>
  <si>
    <t>Uber's share of gross receipts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</si>
</sst>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00"/>
    <numFmt numFmtId="174" formatCode="0.00000%"/>
    <numFmt numFmtId="175" formatCode="0.0%"/>
    <numFmt numFmtId="176" formatCode="&quot;$&quot;#,##0.0"/>
    <numFmt numFmtId="177" formatCode="&quot;$&quot;#,##0"/>
  </numFmts>
  <fonts count="42">
    <font>
      <sz val="12"/>
      <color theme="1"/>
      <name val="Calibri"/>
      <family val="2"/>
    </font>
    <font>
      <sz val="12"/>
      <color indexed="8"/>
      <name val="Calibri"/>
      <family val="2"/>
    </font>
    <font>
      <sz val="9"/>
      <name val="Calibri"/>
      <family val="2"/>
    </font>
    <font>
      <b/>
      <sz val="9"/>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i/>
      <sz val="12"/>
      <name val="Calibri"/>
      <family val="2"/>
    </font>
    <font>
      <sz val="12"/>
      <name val="Calibri"/>
      <family val="0"/>
    </font>
    <font>
      <i/>
      <sz val="12"/>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2"/>
    </font>
    <font>
      <i/>
      <sz val="12"/>
      <color theme="1"/>
      <name val="Calibri"/>
      <family val="0"/>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2">
    <xf numFmtId="0" fontId="0" fillId="0" borderId="0" xfId="0" applyFont="1" applyAlignment="1">
      <alignment/>
    </xf>
    <xf numFmtId="0" fontId="37" fillId="0" borderId="0" xfId="0" applyFont="1" applyAlignment="1">
      <alignment/>
    </xf>
    <xf numFmtId="0" fontId="0" fillId="0" borderId="10" xfId="0"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xf>
    <xf numFmtId="0" fontId="0" fillId="33" borderId="10" xfId="0" applyFill="1" applyBorder="1" applyAlignment="1">
      <alignment horizontal="center"/>
    </xf>
    <xf numFmtId="9" fontId="0" fillId="33" borderId="10" xfId="0" applyNumberFormat="1" applyFill="1" applyBorder="1" applyAlignment="1">
      <alignment horizontal="center"/>
    </xf>
    <xf numFmtId="2" fontId="0" fillId="33" borderId="10" xfId="0" applyNumberFormat="1" applyFill="1" applyBorder="1" applyAlignment="1">
      <alignment horizontal="center"/>
    </xf>
    <xf numFmtId="9" fontId="0" fillId="33" borderId="10" xfId="0" applyNumberFormat="1" applyFont="1" applyFill="1" applyBorder="1" applyAlignment="1">
      <alignment horizontal="center"/>
    </xf>
    <xf numFmtId="10" fontId="0" fillId="33" borderId="10" xfId="0" applyNumberFormat="1" applyFill="1" applyBorder="1" applyAlignment="1">
      <alignment horizontal="center"/>
    </xf>
    <xf numFmtId="172" fontId="0" fillId="33" borderId="10" xfId="0" applyNumberFormat="1" applyFill="1" applyBorder="1" applyAlignment="1">
      <alignment horizontal="center"/>
    </xf>
    <xf numFmtId="172" fontId="0" fillId="0" borderId="0" xfId="0" applyNumberFormat="1" applyAlignment="1">
      <alignment horizontal="center"/>
    </xf>
    <xf numFmtId="10" fontId="0" fillId="33" borderId="10" xfId="0" applyNumberFormat="1" applyFont="1" applyFill="1" applyBorder="1" applyAlignment="1">
      <alignment horizontal="center"/>
    </xf>
    <xf numFmtId="10" fontId="0" fillId="0" borderId="11" xfId="57" applyNumberFormat="1" applyFont="1" applyBorder="1" applyAlignment="1">
      <alignment/>
    </xf>
    <xf numFmtId="172" fontId="0" fillId="0" borderId="10" xfId="0" applyNumberFormat="1" applyBorder="1" applyAlignment="1">
      <alignment/>
    </xf>
    <xf numFmtId="9" fontId="0" fillId="0" borderId="10" xfId="0" applyNumberFormat="1" applyBorder="1" applyAlignment="1">
      <alignment/>
    </xf>
    <xf numFmtId="10" fontId="0" fillId="0" borderId="10" xfId="57" applyNumberFormat="1" applyFont="1" applyBorder="1" applyAlignment="1">
      <alignment/>
    </xf>
    <xf numFmtId="10" fontId="0" fillId="0" borderId="10" xfId="0" applyNumberFormat="1" applyBorder="1" applyAlignment="1">
      <alignment/>
    </xf>
    <xf numFmtId="173" fontId="0" fillId="0" borderId="10" xfId="0" applyNumberFormat="1" applyBorder="1" applyAlignment="1">
      <alignment/>
    </xf>
    <xf numFmtId="10" fontId="39" fillId="0" borderId="10" xfId="57" applyNumberFormat="1" applyFont="1" applyBorder="1" applyAlignment="1">
      <alignment/>
    </xf>
    <xf numFmtId="172" fontId="0" fillId="34"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Border="1" applyAlignment="1">
      <alignment/>
    </xf>
    <xf numFmtId="0" fontId="0" fillId="0" borderId="10" xfId="0" applyFont="1" applyBorder="1" applyAlignment="1">
      <alignment/>
    </xf>
    <xf numFmtId="10" fontId="0" fillId="0" borderId="10" xfId="0" applyNumberFormat="1" applyFont="1" applyBorder="1" applyAlignment="1">
      <alignment horizontal="center"/>
    </xf>
    <xf numFmtId="10" fontId="0" fillId="0" borderId="10" xfId="0" applyNumberFormat="1" applyFont="1" applyBorder="1" applyAlignment="1">
      <alignment/>
    </xf>
    <xf numFmtId="2" fontId="0" fillId="0" borderId="10" xfId="0" applyNumberFormat="1" applyFont="1" applyBorder="1" applyAlignment="1">
      <alignment horizontal="center"/>
    </xf>
    <xf numFmtId="0" fontId="20" fillId="0" borderId="10" xfId="0" applyFont="1" applyBorder="1" applyAlignment="1">
      <alignment/>
    </xf>
    <xf numFmtId="10" fontId="20" fillId="0" borderId="10" xfId="0" applyNumberFormat="1" applyFont="1" applyBorder="1" applyAlignment="1">
      <alignment horizontal="center"/>
    </xf>
    <xf numFmtId="0" fontId="20" fillId="0" borderId="10" xfId="0" applyFont="1" applyBorder="1" applyAlignment="1">
      <alignment horizontal="center"/>
    </xf>
    <xf numFmtId="2" fontId="21" fillId="0" borderId="10" xfId="0" applyNumberFormat="1" applyFont="1" applyBorder="1" applyAlignment="1">
      <alignment horizontal="center"/>
    </xf>
    <xf numFmtId="0" fontId="0" fillId="0" borderId="10" xfId="0" applyFont="1" applyBorder="1" applyAlignment="1">
      <alignment horizontal="center"/>
    </xf>
    <xf numFmtId="172" fontId="0" fillId="0" borderId="0" xfId="0" applyNumberFormat="1" applyAlignment="1">
      <alignment/>
    </xf>
    <xf numFmtId="0" fontId="0" fillId="0" borderId="10" xfId="0" applyBorder="1" applyAlignment="1">
      <alignment horizontal="center"/>
    </xf>
    <xf numFmtId="10" fontId="0" fillId="0" borderId="10" xfId="0" applyNumberFormat="1" applyBorder="1" applyAlignment="1">
      <alignment horizontal="center"/>
    </xf>
    <xf numFmtId="177" fontId="0" fillId="0" borderId="10" xfId="0" applyNumberFormat="1" applyBorder="1" applyAlignment="1">
      <alignment horizontal="center"/>
    </xf>
    <xf numFmtId="9" fontId="0" fillId="0" borderId="10" xfId="0" applyNumberFormat="1" applyBorder="1" applyAlignment="1">
      <alignment horizontal="center"/>
    </xf>
    <xf numFmtId="177" fontId="0" fillId="33" borderId="10" xfId="0" applyNumberFormat="1" applyFill="1" applyBorder="1" applyAlignment="1">
      <alignment horizontal="center"/>
    </xf>
    <xf numFmtId="177" fontId="38" fillId="0" borderId="10" xfId="0" applyNumberFormat="1" applyFont="1" applyBorder="1" applyAlignment="1">
      <alignment horizontal="center"/>
    </xf>
    <xf numFmtId="0" fontId="40" fillId="0" borderId="12" xfId="0" applyFont="1" applyBorder="1" applyAlignment="1">
      <alignment horizontal="center"/>
    </xf>
    <xf numFmtId="0" fontId="40" fillId="0" borderId="13" xfId="0" applyFont="1" applyBorder="1" applyAlignment="1">
      <alignment horizontal="center"/>
    </xf>
    <xf numFmtId="0" fontId="40" fillId="0" borderId="14" xfId="0" applyFont="1" applyBorder="1" applyAlignment="1">
      <alignment horizontal="center"/>
    </xf>
    <xf numFmtId="0" fontId="40" fillId="0" borderId="15" xfId="0" applyFont="1" applyBorder="1" applyAlignment="1">
      <alignment horizontal="center" vertical="center" textRotation="90" wrapText="1"/>
    </xf>
    <xf numFmtId="0" fontId="40" fillId="0" borderId="16" xfId="0" applyFont="1" applyBorder="1" applyAlignment="1">
      <alignment horizontal="center" vertical="center" textRotation="90" wrapText="1"/>
    </xf>
    <xf numFmtId="0" fontId="40" fillId="0" borderId="17" xfId="0" applyFont="1" applyBorder="1" applyAlignment="1">
      <alignment horizontal="center" vertical="center" textRotation="90" wrapText="1"/>
    </xf>
    <xf numFmtId="170" fontId="0" fillId="0" borderId="0" xfId="44" applyFont="1" applyAlignment="1">
      <alignment/>
    </xf>
    <xf numFmtId="0" fontId="0" fillId="0" borderId="0" xfId="0" applyFont="1" applyBorder="1" applyAlignment="1">
      <alignment/>
    </xf>
    <xf numFmtId="10" fontId="0" fillId="0" borderId="0" xfId="0" applyNumberFormat="1" applyFont="1" applyBorder="1" applyAlignment="1">
      <alignment horizontal="center"/>
    </xf>
    <xf numFmtId="2" fontId="21" fillId="0" borderId="0" xfId="0" applyNumberFormat="1" applyFont="1" applyBorder="1" applyAlignment="1">
      <alignment horizontal="center"/>
    </xf>
    <xf numFmtId="10" fontId="0" fillId="0" borderId="0" xfId="0" applyNumberFormat="1" applyFont="1" applyBorder="1" applyAlignment="1">
      <alignment/>
    </xf>
    <xf numFmtId="2" fontId="0" fillId="0" borderId="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B10" sqref="B10"/>
    </sheetView>
  </sheetViews>
  <sheetFormatPr defaultColWidth="11.00390625" defaultRowHeight="15.75"/>
  <cols>
    <col min="1" max="1" width="75.875" style="0" customWidth="1"/>
    <col min="2" max="2" width="39.625" style="5" customWidth="1"/>
  </cols>
  <sheetData>
    <row r="1" ht="15.75">
      <c r="A1" s="1" t="s">
        <v>8</v>
      </c>
    </row>
    <row r="2" spans="1:2" ht="15.75">
      <c r="A2" s="3" t="s">
        <v>44</v>
      </c>
      <c r="B2" s="11">
        <v>1500</v>
      </c>
    </row>
    <row r="3" spans="1:2" ht="15.75">
      <c r="A3" t="s">
        <v>13</v>
      </c>
      <c r="B3" s="11">
        <v>300</v>
      </c>
    </row>
    <row r="4" spans="1:2" ht="15.75">
      <c r="A4" t="s">
        <v>14</v>
      </c>
      <c r="B4" s="11">
        <v>10</v>
      </c>
    </row>
    <row r="5" spans="1:2" ht="15.75">
      <c r="A5" s="1" t="s">
        <v>5</v>
      </c>
      <c r="B5" s="12"/>
    </row>
    <row r="6" spans="1:2" ht="15.75">
      <c r="A6" t="s">
        <v>0</v>
      </c>
      <c r="B6" s="11">
        <v>100000</v>
      </c>
    </row>
    <row r="7" spans="1:2" ht="15.75">
      <c r="A7" t="s">
        <v>1</v>
      </c>
      <c r="B7" s="10">
        <v>0.06</v>
      </c>
    </row>
    <row r="8" ht="15.75">
      <c r="A8" s="1" t="s">
        <v>6</v>
      </c>
    </row>
    <row r="9" spans="1:2" ht="15.75">
      <c r="A9" t="s">
        <v>2</v>
      </c>
      <c r="B9" s="10">
        <v>0.2</v>
      </c>
    </row>
    <row r="10" spans="1:2" ht="15.75">
      <c r="A10" t="s">
        <v>3</v>
      </c>
      <c r="B10" s="6">
        <v>10</v>
      </c>
    </row>
    <row r="11" spans="1:2" ht="15.75">
      <c r="A11" t="s">
        <v>186</v>
      </c>
      <c r="B11" s="10">
        <v>0.2</v>
      </c>
    </row>
    <row r="12" spans="1:2" ht="15.75">
      <c r="A12" t="s">
        <v>4</v>
      </c>
      <c r="B12" s="10" t="s">
        <v>74</v>
      </c>
    </row>
    <row r="13" spans="1:2" ht="15.75">
      <c r="A13" t="s">
        <v>78</v>
      </c>
      <c r="B13" s="8">
        <v>5</v>
      </c>
    </row>
    <row r="14" ht="15.75">
      <c r="A14" s="1" t="s">
        <v>7</v>
      </c>
    </row>
    <row r="15" spans="1:2" ht="15.75">
      <c r="A15" t="s">
        <v>9</v>
      </c>
      <c r="B15" s="10">
        <v>0.4</v>
      </c>
    </row>
    <row r="16" spans="1:2" ht="15.75">
      <c r="A16" t="s">
        <v>10</v>
      </c>
      <c r="B16" s="10">
        <v>0.3</v>
      </c>
    </row>
    <row r="17" ht="15.75">
      <c r="A17" s="1" t="s">
        <v>11</v>
      </c>
    </row>
    <row r="18" spans="1:2" s="3" customFormat="1" ht="15.75">
      <c r="A18" s="3" t="s">
        <v>25</v>
      </c>
      <c r="B18" s="9" t="s">
        <v>37</v>
      </c>
    </row>
    <row r="19" spans="1:2" s="3" customFormat="1" ht="15.75">
      <c r="A19" s="4" t="s">
        <v>35</v>
      </c>
      <c r="B19" s="13"/>
    </row>
    <row r="20" spans="1:2" ht="15.75">
      <c r="A20" t="s">
        <v>12</v>
      </c>
      <c r="B20" s="7" t="s">
        <v>40</v>
      </c>
    </row>
    <row r="21" spans="1:2" ht="15.75">
      <c r="A21" t="s">
        <v>36</v>
      </c>
      <c r="B21" s="7"/>
    </row>
    <row r="22" spans="1:2" ht="15.75">
      <c r="A22" t="s">
        <v>53</v>
      </c>
      <c r="B22" s="7">
        <v>0.1</v>
      </c>
    </row>
    <row r="23" spans="1:2" ht="15.75">
      <c r="A23" t="s">
        <v>59</v>
      </c>
      <c r="B23" s="7" t="s">
        <v>60</v>
      </c>
    </row>
    <row r="24" ht="15.75">
      <c r="A24" s="1" t="s">
        <v>26</v>
      </c>
    </row>
    <row r="25" spans="1:2" ht="15.75">
      <c r="A25" t="s">
        <v>27</v>
      </c>
      <c r="B25" s="10">
        <v>0.025</v>
      </c>
    </row>
    <row r="26" spans="1:2" ht="15.75">
      <c r="A26" t="s">
        <v>29</v>
      </c>
      <c r="B26" s="10">
        <v>0.4</v>
      </c>
    </row>
    <row r="27" spans="1:2" ht="15.75">
      <c r="A27" t="s">
        <v>30</v>
      </c>
      <c r="B27" s="6" t="s">
        <v>31</v>
      </c>
    </row>
    <row r="28" ht="15.75"/>
    <row r="29" ht="15.75"/>
    <row r="30" ht="15.75">
      <c r="A30" s="1" t="s">
        <v>56</v>
      </c>
    </row>
    <row r="31" spans="1:2" ht="15.75">
      <c r="A31" t="s">
        <v>57</v>
      </c>
      <c r="B31" s="21">
        <f>Valuation!B25</f>
        <v>11694.45929925678</v>
      </c>
    </row>
    <row r="32" spans="1:2" ht="15.75">
      <c r="A32" t="s">
        <v>58</v>
      </c>
      <c r="B32" s="22">
        <f>B31/B3</f>
        <v>38.9815309975226</v>
      </c>
    </row>
    <row r="33" ht="15.75"/>
    <row r="34" ht="15.75"/>
    <row r="35" ht="15.75">
      <c r="B35" s="12">
        <f>B31*1000000</f>
        <v>11694459299.256779</v>
      </c>
    </row>
    <row r="36" ht="15.75"/>
    <row r="37" ht="15.75"/>
    <row r="38" ht="15.75"/>
    <row r="39" ht="15.75"/>
    <row r="40" ht="15.75"/>
    <row r="41" ht="15.75"/>
  </sheetData>
  <sheetProtection/>
  <dataValidations count="4">
    <dataValidation type="list" allowBlank="1" showInputMessage="1" showErrorMessage="1" sqref="B18 B20">
      <formula1>'Input choices'!$B$2:$B$7</formula1>
    </dataValidation>
    <dataValidation type="list" allowBlank="1" showInputMessage="1" showErrorMessage="1" sqref="B27">
      <formula1>'Input choices'!$A$2:$A$3</formula1>
    </dataValidation>
    <dataValidation type="list" allowBlank="1" showInputMessage="1" showErrorMessage="1" sqref="B23">
      <formula1>'Input choices'!$C$2:$C$7</formula1>
    </dataValidation>
    <dataValidation type="list" allowBlank="1" showInputMessage="1" showErrorMessage="1" sqref="B12">
      <formula1>'Input choices'!$D$2:$D$7</formula1>
    </dataValidation>
  </dataValidation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M27"/>
  <sheetViews>
    <sheetView workbookViewId="0" topLeftCell="A1">
      <selection activeCell="L4" sqref="L4"/>
    </sheetView>
  </sheetViews>
  <sheetFormatPr defaultColWidth="11.00390625" defaultRowHeight="15.75"/>
  <cols>
    <col min="1" max="1" width="30.625" style="0" customWidth="1"/>
    <col min="2" max="2" width="11.50390625" style="0" bestFit="1" customWidth="1"/>
    <col min="3" max="12" width="11.375" style="0" bestFit="1" customWidth="1"/>
    <col min="13" max="13" width="13.50390625" style="0" bestFit="1" customWidth="1"/>
  </cols>
  <sheetData>
    <row r="1" spans="1:13" ht="15">
      <c r="A1" s="2"/>
      <c r="B1" s="2" t="s">
        <v>15</v>
      </c>
      <c r="C1" s="2">
        <v>1</v>
      </c>
      <c r="D1" s="2">
        <v>2</v>
      </c>
      <c r="E1" s="2">
        <v>3</v>
      </c>
      <c r="F1" s="2">
        <v>4</v>
      </c>
      <c r="G1" s="2">
        <v>5</v>
      </c>
      <c r="H1" s="2">
        <v>6</v>
      </c>
      <c r="I1" s="2">
        <v>7</v>
      </c>
      <c r="J1" s="2">
        <v>8</v>
      </c>
      <c r="K1" s="2">
        <v>9</v>
      </c>
      <c r="L1" s="2">
        <v>10</v>
      </c>
      <c r="M1" s="2" t="s">
        <v>46</v>
      </c>
    </row>
    <row r="2" spans="1:13" ht="15">
      <c r="A2" s="2" t="s">
        <v>16</v>
      </c>
      <c r="B2" s="15">
        <f>Inputs!B6</f>
        <v>100000</v>
      </c>
      <c r="C2" s="15">
        <f>$B$2*(1+Inputs!$B$7)^Valuation!C1</f>
        <v>106000</v>
      </c>
      <c r="D2" s="15">
        <f>$B$2*(1+Inputs!$B$7)^Valuation!D1</f>
        <v>112360.00000000001</v>
      </c>
      <c r="E2" s="15">
        <f>$B$2*(1+Inputs!$B$7)^Valuation!E1</f>
        <v>119101.60000000003</v>
      </c>
      <c r="F2" s="15">
        <f>$B$2*(1+Inputs!$B$7)^Valuation!F1</f>
        <v>126247.69600000003</v>
      </c>
      <c r="G2" s="15">
        <f>$B$2*(1+Inputs!$B$7)^Valuation!G1</f>
        <v>133822.55776000005</v>
      </c>
      <c r="H2" s="15">
        <f>$B$2*(1+Inputs!$B$7)^Valuation!H1</f>
        <v>141851.91122560005</v>
      </c>
      <c r="I2" s="15">
        <f>$B$2*(1+Inputs!$B$7)^Valuation!I1</f>
        <v>150363.0258991361</v>
      </c>
      <c r="J2" s="15">
        <f>$B$2*(1+Inputs!$B$7)^Valuation!J1</f>
        <v>159384.80745308424</v>
      </c>
      <c r="K2" s="15">
        <f>$B$2*(1+Inputs!$B$7)^Valuation!K1</f>
        <v>168947.89590026927</v>
      </c>
      <c r="L2" s="15">
        <f>$B$2*(1+Inputs!$B$7)^Valuation!L1</f>
        <v>179084.76965428545</v>
      </c>
      <c r="M2" s="15">
        <f>L2*(1+Inputs!B25)</f>
        <v>183561.88889564257</v>
      </c>
    </row>
    <row r="3" spans="1:13" ht="15">
      <c r="A3" s="2" t="s">
        <v>42</v>
      </c>
      <c r="B3" s="17">
        <f>Inputs!B2/Valuation!B2</f>
        <v>0.015</v>
      </c>
      <c r="C3" s="18">
        <f>B3+($L$3-B3)/4</f>
        <v>0.06125</v>
      </c>
      <c r="D3" s="18">
        <f aca="true" t="shared" si="0" ref="D3:K3">C3+($L$3-C3)/4</f>
        <v>0.09593750000000001</v>
      </c>
      <c r="E3" s="18">
        <f t="shared" si="0"/>
        <v>0.12195312500000001</v>
      </c>
      <c r="F3" s="18">
        <f t="shared" si="0"/>
        <v>0.14146484375</v>
      </c>
      <c r="G3" s="18">
        <f t="shared" si="0"/>
        <v>0.15609863281250003</v>
      </c>
      <c r="H3" s="18">
        <f t="shared" si="0"/>
        <v>0.167073974609375</v>
      </c>
      <c r="I3" s="18">
        <f t="shared" si="0"/>
        <v>0.17530548095703125</v>
      </c>
      <c r="J3" s="18">
        <f t="shared" si="0"/>
        <v>0.18147911071777345</v>
      </c>
      <c r="K3" s="18">
        <f t="shared" si="0"/>
        <v>0.1861093330383301</v>
      </c>
      <c r="L3" s="18">
        <f>Inputs!B9</f>
        <v>0.2</v>
      </c>
      <c r="M3" s="18">
        <f>L3</f>
        <v>0.2</v>
      </c>
    </row>
    <row r="4" spans="1:13" ht="15">
      <c r="A4" s="2" t="s">
        <v>43</v>
      </c>
      <c r="B4" s="17">
        <f>Inputs!B3/Inputs!B2</f>
        <v>0.2</v>
      </c>
      <c r="C4" s="17">
        <f>$L$4+(($B$4-$L$4)/10)*(10-C1)</f>
        <v>0.2</v>
      </c>
      <c r="D4" s="17">
        <f aca="true" t="shared" si="1" ref="D4:K4">$L$4+(($B$4-$L$4)/10)*(10-D1)</f>
        <v>0.2</v>
      </c>
      <c r="E4" s="17">
        <f t="shared" si="1"/>
        <v>0.2</v>
      </c>
      <c r="F4" s="17">
        <f t="shared" si="1"/>
        <v>0.2</v>
      </c>
      <c r="G4" s="17">
        <f t="shared" si="1"/>
        <v>0.2</v>
      </c>
      <c r="H4" s="17">
        <f t="shared" si="1"/>
        <v>0.2</v>
      </c>
      <c r="I4" s="17">
        <f t="shared" si="1"/>
        <v>0.2</v>
      </c>
      <c r="J4" s="17">
        <f t="shared" si="1"/>
        <v>0.2</v>
      </c>
      <c r="K4" s="17">
        <f t="shared" si="1"/>
        <v>0.2</v>
      </c>
      <c r="L4" s="18">
        <f>Inputs!B11</f>
        <v>0.2</v>
      </c>
      <c r="M4" s="20">
        <f>L4</f>
        <v>0.2</v>
      </c>
    </row>
    <row r="5" spans="1:13" ht="15">
      <c r="A5" s="2" t="s">
        <v>17</v>
      </c>
      <c r="B5" s="15">
        <f>B2*B3*B4</f>
        <v>300</v>
      </c>
      <c r="C5" s="15">
        <f aca="true" t="shared" si="2" ref="C5:K5">C2*C3*C4</f>
        <v>1298.5</v>
      </c>
      <c r="D5" s="15">
        <f t="shared" si="2"/>
        <v>2155.9075000000007</v>
      </c>
      <c r="E5" s="15">
        <f t="shared" si="2"/>
        <v>2904.9624625000015</v>
      </c>
      <c r="F5" s="15">
        <f t="shared" si="2"/>
        <v>3571.9221176875017</v>
      </c>
      <c r="G5" s="15">
        <f t="shared" si="2"/>
        <v>4177.903661161566</v>
      </c>
      <c r="H5" s="15">
        <f t="shared" si="2"/>
        <v>4739.952522879444</v>
      </c>
      <c r="I5" s="15">
        <f t="shared" si="2"/>
        <v>5271.8925146805195</v>
      </c>
      <c r="J5" s="15">
        <f t="shared" si="2"/>
        <v>5785.0026237018565</v>
      </c>
      <c r="K5" s="15">
        <f t="shared" si="2"/>
        <v>6288.556044845668</v>
      </c>
      <c r="L5" s="15">
        <f>L2*L3*L4</f>
        <v>7163.390786171418</v>
      </c>
      <c r="M5" s="15">
        <f>M2*M3*M4</f>
        <v>7342.475555825704</v>
      </c>
    </row>
    <row r="6" spans="1:13" ht="15">
      <c r="A6" s="2" t="s">
        <v>18</v>
      </c>
      <c r="B6" s="17">
        <f>B7/B5</f>
        <v>0.03333333333333333</v>
      </c>
      <c r="C6" s="17">
        <f>$L$6+($B$6-$L$6)/10*(10-C1)</f>
        <v>0.07</v>
      </c>
      <c r="D6" s="17">
        <f aca="true" t="shared" si="3" ref="D6:K6">$L$6+($B$6-$L$6)/10*(10-D1)</f>
        <v>0.10666666666666669</v>
      </c>
      <c r="E6" s="17">
        <f t="shared" si="3"/>
        <v>0.14333333333333337</v>
      </c>
      <c r="F6" s="17">
        <f t="shared" si="3"/>
        <v>0.18000000000000002</v>
      </c>
      <c r="G6" s="17">
        <f t="shared" si="3"/>
        <v>0.21666666666666667</v>
      </c>
      <c r="H6" s="17">
        <f t="shared" si="3"/>
        <v>0.25333333333333335</v>
      </c>
      <c r="I6" s="17">
        <f t="shared" si="3"/>
        <v>0.29000000000000004</v>
      </c>
      <c r="J6" s="17">
        <f t="shared" si="3"/>
        <v>0.32666666666666666</v>
      </c>
      <c r="K6" s="17">
        <f t="shared" si="3"/>
        <v>0.36333333333333334</v>
      </c>
      <c r="L6" s="18">
        <f>Inputs!B15</f>
        <v>0.4</v>
      </c>
      <c r="M6" s="18">
        <f>L6</f>
        <v>0.4</v>
      </c>
    </row>
    <row r="7" spans="1:13" ht="15">
      <c r="A7" s="2" t="s">
        <v>19</v>
      </c>
      <c r="B7" s="15">
        <f>Inputs!B4</f>
        <v>10</v>
      </c>
      <c r="C7" s="15">
        <f>C6*C5</f>
        <v>90.89500000000001</v>
      </c>
      <c r="D7" s="15">
        <f aca="true" t="shared" si="4" ref="D7:L7">D6*D5</f>
        <v>229.9634666666668</v>
      </c>
      <c r="E7" s="15">
        <f t="shared" si="4"/>
        <v>416.37795295833365</v>
      </c>
      <c r="F7" s="15">
        <f t="shared" si="4"/>
        <v>642.9459811837504</v>
      </c>
      <c r="G7" s="15">
        <f t="shared" si="4"/>
        <v>905.2124599183393</v>
      </c>
      <c r="H7" s="15">
        <f t="shared" si="4"/>
        <v>1200.7879724627926</v>
      </c>
      <c r="I7" s="15">
        <f t="shared" si="4"/>
        <v>1528.8488292573509</v>
      </c>
      <c r="J7" s="15">
        <f t="shared" si="4"/>
        <v>1889.7675237426065</v>
      </c>
      <c r="K7" s="15">
        <f t="shared" si="4"/>
        <v>2284.8420296272593</v>
      </c>
      <c r="L7" s="15">
        <f t="shared" si="4"/>
        <v>2865.3563144685672</v>
      </c>
      <c r="M7" s="15">
        <f>M5*M6</f>
        <v>2936.9902223302815</v>
      </c>
    </row>
    <row r="8" spans="1:13" ht="15">
      <c r="A8" s="2" t="s">
        <v>28</v>
      </c>
      <c r="B8" s="17">
        <f>Inputs!B16</f>
        <v>0.3</v>
      </c>
      <c r="C8" s="17">
        <f>$L$8+($B$8-$L$8)/10*(10-C1)</f>
        <v>0.31</v>
      </c>
      <c r="D8" s="17">
        <f aca="true" t="shared" si="5" ref="D8:K8">$L$8+($B$8-$L$8)/10*(10-D1)</f>
        <v>0.32</v>
      </c>
      <c r="E8" s="17">
        <f t="shared" si="5"/>
        <v>0.33</v>
      </c>
      <c r="F8" s="17">
        <f t="shared" si="5"/>
        <v>0.33999999999999997</v>
      </c>
      <c r="G8" s="17">
        <f t="shared" si="5"/>
        <v>0.35</v>
      </c>
      <c r="H8" s="17">
        <f t="shared" si="5"/>
        <v>0.36</v>
      </c>
      <c r="I8" s="17">
        <f t="shared" si="5"/>
        <v>0.37</v>
      </c>
      <c r="J8" s="17">
        <f t="shared" si="5"/>
        <v>0.38</v>
      </c>
      <c r="K8" s="17">
        <f t="shared" si="5"/>
        <v>0.39</v>
      </c>
      <c r="L8" s="17">
        <f>IF(Inputs!B27="Yes",Inputs!B26,Inputs!B16)</f>
        <v>0.4</v>
      </c>
      <c r="M8" s="18">
        <f>L8</f>
        <v>0.4</v>
      </c>
    </row>
    <row r="9" spans="1:13" ht="15">
      <c r="A9" s="2" t="s">
        <v>20</v>
      </c>
      <c r="B9" s="15">
        <f>B7*Inputs!$B$16</f>
        <v>3</v>
      </c>
      <c r="C9" s="15">
        <f>C7*C8</f>
        <v>28.177450000000004</v>
      </c>
      <c r="D9" s="15">
        <f aca="true" t="shared" si="6" ref="D9:L9">D7*D8</f>
        <v>73.58830933333337</v>
      </c>
      <c r="E9" s="15">
        <f t="shared" si="6"/>
        <v>137.40472447625012</v>
      </c>
      <c r="F9" s="15">
        <f t="shared" si="6"/>
        <v>218.60163360247512</v>
      </c>
      <c r="G9" s="15">
        <f t="shared" si="6"/>
        <v>316.82436097141874</v>
      </c>
      <c r="H9" s="15">
        <f t="shared" si="6"/>
        <v>432.2836700866053</v>
      </c>
      <c r="I9" s="15">
        <f t="shared" si="6"/>
        <v>565.6740668252198</v>
      </c>
      <c r="J9" s="15">
        <f t="shared" si="6"/>
        <v>718.1116590221905</v>
      </c>
      <c r="K9" s="15">
        <f t="shared" si="6"/>
        <v>891.0883915546311</v>
      </c>
      <c r="L9" s="15">
        <f t="shared" si="6"/>
        <v>1146.1425257874268</v>
      </c>
      <c r="M9" s="15">
        <f>M7*M8</f>
        <v>1174.7960889321128</v>
      </c>
    </row>
    <row r="10" spans="1:13" ht="15">
      <c r="A10" s="2" t="s">
        <v>21</v>
      </c>
      <c r="B10" s="15">
        <f>B7-B9</f>
        <v>7</v>
      </c>
      <c r="C10" s="15">
        <f>C7-C9</f>
        <v>62.71755</v>
      </c>
      <c r="D10" s="15">
        <f aca="true" t="shared" si="7" ref="D10:L10">D7-D9</f>
        <v>156.37515733333342</v>
      </c>
      <c r="E10" s="15">
        <f t="shared" si="7"/>
        <v>278.9732284820835</v>
      </c>
      <c r="F10" s="15">
        <f t="shared" si="7"/>
        <v>424.3443475812753</v>
      </c>
      <c r="G10" s="15">
        <f t="shared" si="7"/>
        <v>588.3880989469205</v>
      </c>
      <c r="H10" s="15">
        <f t="shared" si="7"/>
        <v>768.5043023761873</v>
      </c>
      <c r="I10" s="15">
        <f t="shared" si="7"/>
        <v>963.174762432131</v>
      </c>
      <c r="J10" s="15">
        <f t="shared" si="7"/>
        <v>1171.655864720416</v>
      </c>
      <c r="K10" s="15">
        <f t="shared" si="7"/>
        <v>1393.7536380726283</v>
      </c>
      <c r="L10" s="15">
        <f t="shared" si="7"/>
        <v>1719.2137886811404</v>
      </c>
      <c r="M10" s="15">
        <f>M7-M9</f>
        <v>1762.1941333981688</v>
      </c>
    </row>
    <row r="11" spans="1:13" ht="15">
      <c r="A11" s="2" t="s">
        <v>79</v>
      </c>
      <c r="B11" s="23"/>
      <c r="C11" s="23">
        <f>IF(Inputs!B12="Minimal capital needs, no acquisitions (10.00)",10,IF(Inputs!B12="Minimial capital needs, small acquisitions(5.00)",5,IF(Inputs!B12="Service company median (3.00)",3,IF(Inputs!B12="Technology company median (2.50)",2.5,IF(Inputs!B12="US company median (2.00)",2,IF(Inputs!B12="Capital intensive company median (1.50)",1.5,Inputs!B13))))))</f>
        <v>5</v>
      </c>
      <c r="D11" s="23">
        <f>C11</f>
        <v>5</v>
      </c>
      <c r="E11" s="23">
        <f aca="true" t="shared" si="8" ref="E11:L11">D11</f>
        <v>5</v>
      </c>
      <c r="F11" s="23">
        <f t="shared" si="8"/>
        <v>5</v>
      </c>
      <c r="G11" s="23">
        <f t="shared" si="8"/>
        <v>5</v>
      </c>
      <c r="H11" s="23">
        <f t="shared" si="8"/>
        <v>5</v>
      </c>
      <c r="I11" s="23">
        <f t="shared" si="8"/>
        <v>5</v>
      </c>
      <c r="J11" s="23">
        <f t="shared" si="8"/>
        <v>5</v>
      </c>
      <c r="K11" s="23">
        <f t="shared" si="8"/>
        <v>5</v>
      </c>
      <c r="L11" s="23">
        <f t="shared" si="8"/>
        <v>5</v>
      </c>
      <c r="M11" s="15"/>
    </row>
    <row r="12" spans="1:13" ht="15">
      <c r="A12" s="2" t="s">
        <v>22</v>
      </c>
      <c r="B12" s="2"/>
      <c r="C12" s="15">
        <f>(C5-B5)/C11</f>
        <v>199.7</v>
      </c>
      <c r="D12" s="15">
        <f aca="true" t="shared" si="9" ref="D12:L12">(D5-C5)/D11</f>
        <v>171.48150000000015</v>
      </c>
      <c r="E12" s="15">
        <f t="shared" si="9"/>
        <v>149.81099250000017</v>
      </c>
      <c r="F12" s="15">
        <f t="shared" si="9"/>
        <v>133.39193103750003</v>
      </c>
      <c r="G12" s="15">
        <f t="shared" si="9"/>
        <v>121.1963086948128</v>
      </c>
      <c r="H12" s="15">
        <f t="shared" si="9"/>
        <v>112.40977234357561</v>
      </c>
      <c r="I12" s="15">
        <f t="shared" si="9"/>
        <v>106.38799836021516</v>
      </c>
      <c r="J12" s="15">
        <f t="shared" si="9"/>
        <v>102.62202180426739</v>
      </c>
      <c r="K12" s="15">
        <f t="shared" si="9"/>
        <v>100.71068422876233</v>
      </c>
      <c r="L12" s="15">
        <f t="shared" si="9"/>
        <v>174.96694826514994</v>
      </c>
      <c r="M12" s="15">
        <f>M10*(Inputs!B25/Valuation!M19)</f>
        <v>176.2194133398169</v>
      </c>
    </row>
    <row r="13" spans="1:13" ht="15">
      <c r="A13" s="2" t="s">
        <v>23</v>
      </c>
      <c r="B13" s="2"/>
      <c r="C13" s="15">
        <f>C10-C12</f>
        <v>-136.98244999999997</v>
      </c>
      <c r="D13" s="15">
        <f aca="true" t="shared" si="10" ref="D13:L13">D10-D12</f>
        <v>-15.106342666666734</v>
      </c>
      <c r="E13" s="15">
        <f t="shared" si="10"/>
        <v>129.16223598208336</v>
      </c>
      <c r="F13" s="15">
        <f t="shared" si="10"/>
        <v>290.95241654377526</v>
      </c>
      <c r="G13" s="15">
        <f t="shared" si="10"/>
        <v>467.19179025210775</v>
      </c>
      <c r="H13" s="15">
        <f t="shared" si="10"/>
        <v>656.0945300326117</v>
      </c>
      <c r="I13" s="15">
        <f t="shared" si="10"/>
        <v>856.7867640719159</v>
      </c>
      <c r="J13" s="15">
        <f t="shared" si="10"/>
        <v>1069.0338429161486</v>
      </c>
      <c r="K13" s="15">
        <f t="shared" si="10"/>
        <v>1293.042953843866</v>
      </c>
      <c r="L13" s="15">
        <f t="shared" si="10"/>
        <v>1544.2468404159904</v>
      </c>
      <c r="M13" s="15">
        <f>M10-M12</f>
        <v>1585.974720058352</v>
      </c>
    </row>
    <row r="14" spans="1:12" ht="15">
      <c r="A14" s="2" t="s">
        <v>45</v>
      </c>
      <c r="B14" s="2"/>
      <c r="C14" s="15"/>
      <c r="D14" s="15"/>
      <c r="E14" s="15"/>
      <c r="F14" s="15"/>
      <c r="G14" s="15"/>
      <c r="H14" s="15"/>
      <c r="I14" s="15"/>
      <c r="J14" s="15"/>
      <c r="K14" s="15"/>
      <c r="L14" s="15">
        <f>M13/(L17-Inputs!B25)</f>
        <v>28835.904001060946</v>
      </c>
    </row>
    <row r="15" spans="1:12" ht="15">
      <c r="A15" s="2" t="s">
        <v>54</v>
      </c>
      <c r="B15" s="2"/>
      <c r="C15" s="15">
        <f>C13/C18</f>
        <v>-122.3057589285714</v>
      </c>
      <c r="D15" s="15">
        <f aca="true" t="shared" si="11" ref="D15:L15">D13/D18</f>
        <v>-12.042683886054474</v>
      </c>
      <c r="E15" s="15">
        <f t="shared" si="11"/>
        <v>91.93512833546154</v>
      </c>
      <c r="F15" s="15">
        <f t="shared" si="11"/>
        <v>184.90552066914205</v>
      </c>
      <c r="G15" s="15">
        <f t="shared" si="11"/>
        <v>265.0971685602968</v>
      </c>
      <c r="H15" s="15">
        <f t="shared" si="11"/>
        <v>334.78925920015905</v>
      </c>
      <c r="I15" s="15">
        <f t="shared" si="11"/>
        <v>396.01239081450086</v>
      </c>
      <c r="J15" s="15">
        <f t="shared" si="11"/>
        <v>450.83427476819196</v>
      </c>
      <c r="K15" s="15">
        <f t="shared" si="11"/>
        <v>501.19822992368483</v>
      </c>
      <c r="L15" s="15">
        <f t="shared" si="11"/>
        <v>554.229377701161</v>
      </c>
    </row>
    <row r="16" spans="1:12" ht="15">
      <c r="A16" s="2" t="s">
        <v>55</v>
      </c>
      <c r="B16" s="2"/>
      <c r="C16" s="2"/>
      <c r="D16" s="2"/>
      <c r="E16" s="2"/>
      <c r="F16" s="2"/>
      <c r="G16" s="2"/>
      <c r="H16" s="2"/>
      <c r="I16" s="2"/>
      <c r="J16" s="2"/>
      <c r="K16" s="2"/>
      <c r="L16" s="15">
        <f>L14/L18</f>
        <v>10349.190758682895</v>
      </c>
    </row>
    <row r="17" spans="1:12" ht="15">
      <c r="A17" s="2" t="s">
        <v>24</v>
      </c>
      <c r="B17" s="17">
        <f>IF(Inputs!B18="Lowest decile of US companies (7%)",7%,IF(Inputs!B18="25th percentile of US companies (7.5%)",7.5%,IF(Inputs!B18="Median of US companies (8%)",8%,IF(Inputs!B18="75th percentile of US companies (10%)",10%,IF(Inputs!B18="Ninth decile of US companies (12%)",12%,Inputs!B19)))))</f>
        <v>0.12</v>
      </c>
      <c r="C17" s="18">
        <f>B17</f>
        <v>0.12</v>
      </c>
      <c r="D17" s="18">
        <f>C17</f>
        <v>0.12</v>
      </c>
      <c r="E17" s="18">
        <f>D17</f>
        <v>0.12</v>
      </c>
      <c r="F17" s="18">
        <f>E17</f>
        <v>0.12</v>
      </c>
      <c r="G17" s="18">
        <f>F17</f>
        <v>0.12</v>
      </c>
      <c r="H17" s="18">
        <f>$L$17+(($G$17-$L$17)/5)*(10-H1)</f>
        <v>0.11199999999999999</v>
      </c>
      <c r="I17" s="18">
        <f>$L$17+(($G$17-$L$17)/5)*(10-I1)</f>
        <v>0.104</v>
      </c>
      <c r="J17" s="18">
        <f>$L$17+(($G$17-$L$17)/5)*(10-J1)</f>
        <v>0.096</v>
      </c>
      <c r="K17" s="18">
        <f>$L$17+(($G$17-$L$17)/5)*(10-K1)</f>
        <v>0.088</v>
      </c>
      <c r="L17" s="17">
        <f>IF(Inputs!B20="Lowest decile of US companies (7%)",7%,IF(Inputs!B20="25th percentile of US companies (7.5%)",7.5%,IF(Inputs!B20="Median of US companies (8%)",8%,IF(Inputs!B20="75th percentile of US companies (10%)",10%,IF(Inputs!B20="Ninth decile of US companies (12%)",12%,Inputs!B21)))))</f>
        <v>0.08</v>
      </c>
    </row>
    <row r="18" spans="1:12" ht="15.75" thickBot="1">
      <c r="A18" s="2" t="s">
        <v>41</v>
      </c>
      <c r="B18" s="2"/>
      <c r="C18" s="19">
        <f>(1+C17)</f>
        <v>1.12</v>
      </c>
      <c r="D18" s="19">
        <f>C18*(1+D17)</f>
        <v>1.2544000000000002</v>
      </c>
      <c r="E18" s="19">
        <f aca="true" t="shared" si="12" ref="E18:L18">D18*(1+E17)</f>
        <v>1.4049280000000004</v>
      </c>
      <c r="F18" s="19">
        <f t="shared" si="12"/>
        <v>1.5735193600000006</v>
      </c>
      <c r="G18" s="19">
        <f t="shared" si="12"/>
        <v>1.7623416832000007</v>
      </c>
      <c r="H18" s="19">
        <f t="shared" si="12"/>
        <v>1.959723951718401</v>
      </c>
      <c r="I18" s="19">
        <f t="shared" si="12"/>
        <v>2.163535242697115</v>
      </c>
      <c r="J18" s="19">
        <f t="shared" si="12"/>
        <v>2.371234625996038</v>
      </c>
      <c r="K18" s="19">
        <f t="shared" si="12"/>
        <v>2.5799032730836893</v>
      </c>
      <c r="L18" s="19">
        <f t="shared" si="12"/>
        <v>2.7862955349303844</v>
      </c>
    </row>
    <row r="19" spans="1:13" ht="15.75" thickBot="1">
      <c r="A19" t="s">
        <v>47</v>
      </c>
      <c r="M19" s="14">
        <f>IF(Inputs!B23="Match the best (ROIC=40%)",40%,IF(Inputs!B23="90th percentile (ROIC=25%)",25%,IF(Inputs!B23="75th percentile (ROIC=20%)",20%,IF(Inputs!B23="50th percentile (ROIC=12.5%)",12.5%,IF(Inputs!B23="10th percentile (ROIC =5.00%)",5%,Valuation!L17)))))</f>
        <v>0.25</v>
      </c>
    </row>
    <row r="21" spans="1:2" ht="15">
      <c r="A21" s="2" t="s">
        <v>48</v>
      </c>
      <c r="B21" s="15">
        <f>SUM(C15:L15)</f>
        <v>2644.652907157972</v>
      </c>
    </row>
    <row r="22" spans="1:2" ht="15">
      <c r="A22" s="2" t="s">
        <v>49</v>
      </c>
      <c r="B22" s="15">
        <f>L16</f>
        <v>10349.190758682895</v>
      </c>
    </row>
    <row r="23" spans="1:2" ht="15">
      <c r="A23" s="2" t="s">
        <v>50</v>
      </c>
      <c r="B23" s="15">
        <f>B21+B22</f>
        <v>12993.843665840866</v>
      </c>
    </row>
    <row r="24" spans="1:2" ht="15">
      <c r="A24" s="2" t="s">
        <v>51</v>
      </c>
      <c r="B24" s="16">
        <f>Inputs!B22</f>
        <v>0.1</v>
      </c>
    </row>
    <row r="25" spans="1:2" ht="15">
      <c r="A25" s="2" t="s">
        <v>52</v>
      </c>
      <c r="B25" s="15">
        <f>B23*(1-B24)</f>
        <v>11694.45929925678</v>
      </c>
    </row>
    <row r="27" ht="15">
      <c r="J27" s="33"/>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H16"/>
  <sheetViews>
    <sheetView workbookViewId="0" topLeftCell="A1">
      <selection activeCell="E16" sqref="E16"/>
    </sheetView>
  </sheetViews>
  <sheetFormatPr defaultColWidth="11.00390625" defaultRowHeight="15.75"/>
  <cols>
    <col min="1" max="1" width="6.00390625" style="0" customWidth="1"/>
    <col min="4" max="4" width="12.875" style="0" bestFit="1" customWidth="1"/>
    <col min="5" max="8" width="11.375" style="0" bestFit="1" customWidth="1"/>
  </cols>
  <sheetData>
    <row r="1" spans="3:8" ht="15">
      <c r="C1" s="40" t="s">
        <v>188</v>
      </c>
      <c r="D1" s="41"/>
      <c r="E1" s="41"/>
      <c r="F1" s="41"/>
      <c r="G1" s="41"/>
      <c r="H1" s="42"/>
    </row>
    <row r="2" spans="2:8" ht="15">
      <c r="B2" s="34"/>
      <c r="C2" s="36">
        <v>50000</v>
      </c>
      <c r="D2" s="36">
        <v>100000</v>
      </c>
      <c r="E2" s="36">
        <v>150000</v>
      </c>
      <c r="F2" s="36">
        <v>200000</v>
      </c>
      <c r="G2" s="36">
        <v>250000</v>
      </c>
      <c r="H2" s="36">
        <v>300000</v>
      </c>
    </row>
    <row r="3" spans="1:8" ht="15">
      <c r="A3" s="43" t="s">
        <v>189</v>
      </c>
      <c r="B3" s="35">
        <v>0.05</v>
      </c>
      <c r="C3" s="36">
        <v>1545</v>
      </c>
      <c r="D3" s="36">
        <v>2995</v>
      </c>
      <c r="E3" s="36">
        <v>4445</v>
      </c>
      <c r="F3" s="36">
        <v>5895</v>
      </c>
      <c r="G3" s="36">
        <v>7345</v>
      </c>
      <c r="H3" s="36">
        <v>8795</v>
      </c>
    </row>
    <row r="4" spans="1:8" ht="15">
      <c r="A4" s="44"/>
      <c r="B4" s="35">
        <v>0.075</v>
      </c>
      <c r="C4" s="36">
        <v>2270</v>
      </c>
      <c r="D4" s="36">
        <v>4445</v>
      </c>
      <c r="E4" s="36">
        <v>6620</v>
      </c>
      <c r="F4" s="36">
        <v>8795</v>
      </c>
      <c r="G4" s="36">
        <v>10970</v>
      </c>
      <c r="H4" s="36">
        <v>13144</v>
      </c>
    </row>
    <row r="5" spans="1:8" ht="15">
      <c r="A5" s="44"/>
      <c r="B5" s="35">
        <v>0.1</v>
      </c>
      <c r="C5" s="36">
        <v>2995</v>
      </c>
      <c r="D5" s="36">
        <v>5895</v>
      </c>
      <c r="E5" s="36">
        <v>8795</v>
      </c>
      <c r="F5" s="36">
        <v>11694</v>
      </c>
      <c r="G5" s="36">
        <v>14594</v>
      </c>
      <c r="H5" s="38">
        <v>17494</v>
      </c>
    </row>
    <row r="6" spans="1:8" ht="15">
      <c r="A6" s="44"/>
      <c r="B6" s="35">
        <v>0.125</v>
      </c>
      <c r="C6" s="36">
        <v>3270</v>
      </c>
      <c r="D6" s="36">
        <v>7345</v>
      </c>
      <c r="E6" s="36">
        <v>10970</v>
      </c>
      <c r="F6" s="36">
        <v>14594</v>
      </c>
      <c r="G6" s="38">
        <v>18219</v>
      </c>
      <c r="H6" s="38">
        <v>21844</v>
      </c>
    </row>
    <row r="7" spans="1:8" ht="15">
      <c r="A7" s="44"/>
      <c r="B7" s="35">
        <v>0.15</v>
      </c>
      <c r="C7" s="36">
        <v>4445</v>
      </c>
      <c r="D7" s="36">
        <v>8795</v>
      </c>
      <c r="E7" s="36">
        <v>13144</v>
      </c>
      <c r="F7" s="38">
        <v>17494</v>
      </c>
      <c r="G7" s="38">
        <v>21844</v>
      </c>
      <c r="H7" s="38">
        <v>26194</v>
      </c>
    </row>
    <row r="8" spans="1:8" ht="15">
      <c r="A8" s="44"/>
      <c r="B8" s="35">
        <v>0.175</v>
      </c>
      <c r="C8" s="36">
        <v>5170</v>
      </c>
      <c r="D8" s="36">
        <v>10245</v>
      </c>
      <c r="E8" s="36">
        <v>15319</v>
      </c>
      <c r="F8" s="38">
        <v>20394</v>
      </c>
      <c r="G8" s="38">
        <v>25468</v>
      </c>
      <c r="H8" s="38">
        <v>30543</v>
      </c>
    </row>
    <row r="9" spans="1:8" ht="15">
      <c r="A9" s="45"/>
      <c r="B9" s="35">
        <v>0.2</v>
      </c>
      <c r="C9" s="36">
        <v>5895</v>
      </c>
      <c r="D9" s="36">
        <v>11694</v>
      </c>
      <c r="E9" s="38">
        <v>17494</v>
      </c>
      <c r="F9" s="38">
        <v>23294</v>
      </c>
      <c r="G9" s="38">
        <v>29093</v>
      </c>
      <c r="H9" s="38">
        <v>34893</v>
      </c>
    </row>
    <row r="10" spans="3:5" ht="15">
      <c r="C10" s="40" t="s">
        <v>188</v>
      </c>
      <c r="D10" s="41"/>
      <c r="E10" s="42"/>
    </row>
    <row r="11" spans="2:5" ht="15.75" customHeight="1">
      <c r="B11" s="34"/>
      <c r="C11" s="36">
        <f>D2</f>
        <v>100000</v>
      </c>
      <c r="D11" s="36">
        <f>F2</f>
        <v>200000</v>
      </c>
      <c r="E11" s="36">
        <f>H2</f>
        <v>300000</v>
      </c>
    </row>
    <row r="12" spans="1:5" ht="15.75" customHeight="1">
      <c r="A12" s="43" t="s">
        <v>190</v>
      </c>
      <c r="B12" s="37">
        <v>0.05</v>
      </c>
      <c r="C12" s="36">
        <v>1818</v>
      </c>
      <c r="D12" s="36">
        <v>3556</v>
      </c>
      <c r="E12" s="36">
        <v>5294</v>
      </c>
    </row>
    <row r="13" spans="1:5" ht="15.75" customHeight="1">
      <c r="A13" s="44"/>
      <c r="B13" s="37">
        <v>0.1</v>
      </c>
      <c r="C13" s="39">
        <v>3177</v>
      </c>
      <c r="D13" s="36">
        <v>6269</v>
      </c>
      <c r="E13" s="36">
        <v>9360</v>
      </c>
    </row>
    <row r="14" spans="1:5" ht="15.75" customHeight="1">
      <c r="A14" s="44"/>
      <c r="B14" s="37">
        <v>0.15</v>
      </c>
      <c r="C14" s="36">
        <v>4536</v>
      </c>
      <c r="D14" s="36">
        <v>8982</v>
      </c>
      <c r="E14" s="36">
        <v>13472</v>
      </c>
    </row>
    <row r="15" spans="1:5" ht="15.75" customHeight="1">
      <c r="A15" s="44"/>
      <c r="B15" s="37">
        <v>0.2</v>
      </c>
      <c r="C15" s="36">
        <v>5895</v>
      </c>
      <c r="D15" s="36">
        <v>11694</v>
      </c>
      <c r="E15" s="38">
        <v>17494</v>
      </c>
    </row>
    <row r="16" spans="1:5" ht="15.75" customHeight="1">
      <c r="A16" s="45"/>
      <c r="B16" s="37">
        <v>0.25</v>
      </c>
      <c r="C16" s="36">
        <v>7254</v>
      </c>
      <c r="D16" s="36">
        <v>14407</v>
      </c>
      <c r="E16" s="38">
        <v>21561</v>
      </c>
    </row>
  </sheetData>
  <sheetProtection/>
  <mergeCells count="4">
    <mergeCell ref="C1:H1"/>
    <mergeCell ref="A3:A9"/>
    <mergeCell ref="C10:E10"/>
    <mergeCell ref="A12:A16"/>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B6"/>
  <sheetViews>
    <sheetView workbookViewId="0" topLeftCell="A1">
      <selection activeCell="B6" sqref="B6"/>
    </sheetView>
  </sheetViews>
  <sheetFormatPr defaultColWidth="11.00390625" defaultRowHeight="15.75"/>
  <cols>
    <col min="1" max="1" width="20.50390625" style="0" customWidth="1"/>
    <col min="2" max="2" width="19.875" style="0" customWidth="1"/>
  </cols>
  <sheetData>
    <row r="1" ht="15">
      <c r="B1" t="s">
        <v>67</v>
      </c>
    </row>
    <row r="2" spans="1:2" ht="15">
      <c r="A2" t="s">
        <v>66</v>
      </c>
      <c r="B2">
        <v>2500000</v>
      </c>
    </row>
    <row r="3" spans="1:2" ht="15">
      <c r="A3" t="s">
        <v>68</v>
      </c>
      <c r="B3" s="46">
        <v>11000000</v>
      </c>
    </row>
    <row r="4" spans="1:2" ht="15">
      <c r="A4" t="s">
        <v>69</v>
      </c>
      <c r="B4">
        <v>9000000</v>
      </c>
    </row>
    <row r="5" spans="1:2" ht="15">
      <c r="A5" t="s">
        <v>70</v>
      </c>
      <c r="B5">
        <v>22000000</v>
      </c>
    </row>
    <row r="6" spans="1:2" ht="15">
      <c r="A6" t="s">
        <v>71</v>
      </c>
      <c r="B6" s="46">
        <v>100000000</v>
      </c>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H99"/>
  <sheetViews>
    <sheetView workbookViewId="0" topLeftCell="A1">
      <selection activeCell="C34" sqref="C34"/>
    </sheetView>
  </sheetViews>
  <sheetFormatPr defaultColWidth="11.00390625" defaultRowHeight="15.75"/>
  <cols>
    <col min="1" max="1" width="33.125" style="0" bestFit="1" customWidth="1"/>
    <col min="2" max="2" width="14.50390625" style="0" bestFit="1" customWidth="1"/>
    <col min="3" max="3" width="38.875" style="0" bestFit="1" customWidth="1"/>
    <col min="4" max="4" width="22.125" style="0" bestFit="1" customWidth="1"/>
    <col min="5" max="5" width="11.875" style="5" bestFit="1" customWidth="1"/>
    <col min="6" max="6" width="22.125" style="0" bestFit="1" customWidth="1"/>
    <col min="7" max="7" width="12.875" style="0" bestFit="1" customWidth="1"/>
    <col min="8" max="8" width="8.125" style="0" bestFit="1" customWidth="1"/>
  </cols>
  <sheetData>
    <row r="1" spans="1:8" ht="15">
      <c r="A1" s="28" t="s">
        <v>82</v>
      </c>
      <c r="B1" s="28" t="s">
        <v>83</v>
      </c>
      <c r="C1" s="29" t="s">
        <v>84</v>
      </c>
      <c r="D1" s="30" t="s">
        <v>184</v>
      </c>
      <c r="E1" s="30" t="s">
        <v>185</v>
      </c>
      <c r="F1" s="30" t="s">
        <v>85</v>
      </c>
      <c r="G1" s="30" t="s">
        <v>24</v>
      </c>
      <c r="H1" s="30" t="s">
        <v>86</v>
      </c>
    </row>
    <row r="2" spans="1:8" ht="15">
      <c r="A2" s="24" t="s">
        <v>151</v>
      </c>
      <c r="B2" s="24">
        <v>166</v>
      </c>
      <c r="C2" s="25">
        <v>0.6094642857142859</v>
      </c>
      <c r="D2" s="25">
        <v>0.11650098503602638</v>
      </c>
      <c r="E2" s="31">
        <v>0.41</v>
      </c>
      <c r="F2" s="25">
        <v>0.008166410330658829</v>
      </c>
      <c r="G2" s="26">
        <v>0.07933685439270738</v>
      </c>
      <c r="H2" s="27">
        <v>2.3985595209612742</v>
      </c>
    </row>
    <row r="3" spans="1:8" ht="15">
      <c r="A3" s="24" t="s">
        <v>153</v>
      </c>
      <c r="B3" s="24">
        <v>46</v>
      </c>
      <c r="C3" s="25">
        <v>0.23685714285714285</v>
      </c>
      <c r="D3" s="25">
        <v>0.002894763878283881</v>
      </c>
      <c r="E3" s="31">
        <v>0.03</v>
      </c>
      <c r="F3" s="25">
        <v>0.02475670615754136</v>
      </c>
      <c r="G3" s="26">
        <v>0.03339800517421824</v>
      </c>
      <c r="H3" s="27">
        <v>32.89293286853287</v>
      </c>
    </row>
    <row r="4" spans="1:8" ht="15">
      <c r="A4" s="24" t="s">
        <v>111</v>
      </c>
      <c r="B4" s="24">
        <v>20</v>
      </c>
      <c r="C4" s="25">
        <v>0.22983636363636364</v>
      </c>
      <c r="D4" s="25">
        <v>0.13769366772986305</v>
      </c>
      <c r="E4" s="31">
        <v>0.39</v>
      </c>
      <c r="F4" s="25">
        <v>0.12600398671565352</v>
      </c>
      <c r="G4" s="26">
        <v>0.046385124316791454</v>
      </c>
      <c r="H4" s="27">
        <v>4.066486640639138</v>
      </c>
    </row>
    <row r="5" spans="1:8" ht="15">
      <c r="A5" s="24" t="s">
        <v>127</v>
      </c>
      <c r="B5" s="24">
        <v>58</v>
      </c>
      <c r="C5" s="25">
        <v>0.228232</v>
      </c>
      <c r="D5" s="25">
        <v>0.10652599042429711</v>
      </c>
      <c r="E5" s="31">
        <v>1.44</v>
      </c>
      <c r="F5" s="25">
        <v>0.08757623061793014</v>
      </c>
      <c r="G5" s="26">
        <v>0.07065369650324513</v>
      </c>
      <c r="H5" s="27">
        <v>3.2640180153215623</v>
      </c>
    </row>
    <row r="6" spans="1:8" ht="15">
      <c r="A6" s="24" t="s">
        <v>159</v>
      </c>
      <c r="B6" s="24">
        <v>3</v>
      </c>
      <c r="C6" s="25">
        <v>0.22399999999999998</v>
      </c>
      <c r="D6" s="25">
        <v>0.08245083006946155</v>
      </c>
      <c r="E6" s="31">
        <v>0.94</v>
      </c>
      <c r="F6" s="25">
        <v>0.13344081179830455</v>
      </c>
      <c r="G6" s="26">
        <v>0.04552635152758324</v>
      </c>
      <c r="H6" s="27">
        <v>1.045842772008294</v>
      </c>
    </row>
    <row r="7" spans="1:8" ht="15">
      <c r="A7" s="24" t="s">
        <v>149</v>
      </c>
      <c r="B7" s="24">
        <v>138</v>
      </c>
      <c r="C7" s="25">
        <v>0.19490188679245288</v>
      </c>
      <c r="D7" s="25">
        <v>0.24760853981794176</v>
      </c>
      <c r="E7" s="31">
        <v>1.18</v>
      </c>
      <c r="F7" s="25">
        <v>0.042963870233176514</v>
      </c>
      <c r="G7" s="26">
        <v>0.0760729652215274</v>
      </c>
      <c r="H7" s="27">
        <v>3.9688533656205975</v>
      </c>
    </row>
    <row r="8" spans="1:8" ht="15">
      <c r="A8" s="24" t="s">
        <v>115</v>
      </c>
      <c r="B8" s="24">
        <v>26</v>
      </c>
      <c r="C8" s="25">
        <v>0.16779399999999997</v>
      </c>
      <c r="D8" s="25">
        <v>0.06464626474660978</v>
      </c>
      <c r="E8" s="31">
        <v>2.39</v>
      </c>
      <c r="F8" s="25">
        <v>0.08967361204875195</v>
      </c>
      <c r="G8" s="26">
        <v>0.08141914758710588</v>
      </c>
      <c r="H8" s="27">
        <v>1.016289156296012</v>
      </c>
    </row>
    <row r="9" spans="1:8" ht="15">
      <c r="A9" s="24" t="s">
        <v>97</v>
      </c>
      <c r="B9" s="24">
        <v>349</v>
      </c>
      <c r="C9" s="25">
        <v>0.1416773846153847</v>
      </c>
      <c r="D9" s="25">
        <v>0.16905969919901576</v>
      </c>
      <c r="E9" s="31">
        <v>0.79</v>
      </c>
      <c r="F9" s="25">
        <v>0.011280487355268437</v>
      </c>
      <c r="G9" s="26">
        <v>0.07803504395695594</v>
      </c>
      <c r="H9" s="27">
        <v>10.720341632398517</v>
      </c>
    </row>
    <row r="10" spans="1:8" ht="15">
      <c r="A10" s="24" t="s">
        <v>119</v>
      </c>
      <c r="B10" s="24">
        <v>29</v>
      </c>
      <c r="C10" s="25">
        <v>0.12624</v>
      </c>
      <c r="D10" s="25">
        <v>0.023978911326617353</v>
      </c>
      <c r="E10" s="31">
        <v>3.09</v>
      </c>
      <c r="F10" s="25">
        <v>0.09014006807775907</v>
      </c>
      <c r="G10" s="26">
        <v>0.05632368428091957</v>
      </c>
      <c r="H10" s="27">
        <v>0.4057552163112299</v>
      </c>
    </row>
    <row r="11" spans="1:8" ht="15">
      <c r="A11" s="24" t="s">
        <v>138</v>
      </c>
      <c r="B11" s="24">
        <v>330</v>
      </c>
      <c r="C11" s="25">
        <v>0.12486159999999988</v>
      </c>
      <c r="D11" s="25">
        <v>0.18911603632627672</v>
      </c>
      <c r="E11" s="31">
        <v>1.21</v>
      </c>
      <c r="F11" s="25">
        <v>0.04586949576308661</v>
      </c>
      <c r="G11" s="26">
        <v>0.07630158581209051</v>
      </c>
      <c r="H11" s="27">
        <v>6.993033597375477</v>
      </c>
    </row>
    <row r="12" spans="1:8" ht="15">
      <c r="A12" s="24" t="s">
        <v>118</v>
      </c>
      <c r="B12" s="24">
        <v>108</v>
      </c>
      <c r="C12" s="25">
        <v>0.12464257142857146</v>
      </c>
      <c r="D12" s="25">
        <v>0.11618751349270375</v>
      </c>
      <c r="E12" s="31">
        <v>1.71</v>
      </c>
      <c r="F12" s="25">
        <v>0.05018925721683926</v>
      </c>
      <c r="G12" s="26">
        <v>0.07156006452623756</v>
      </c>
      <c r="H12" s="27">
        <v>2.1791438766365423</v>
      </c>
    </row>
    <row r="13" spans="1:8" ht="15">
      <c r="A13" s="24" t="s">
        <v>182</v>
      </c>
      <c r="B13" s="24">
        <v>20</v>
      </c>
      <c r="C13" s="25">
        <v>0.1193</v>
      </c>
      <c r="D13" s="25">
        <v>0.29100721084903985</v>
      </c>
      <c r="E13" s="31">
        <v>0.34</v>
      </c>
      <c r="F13" s="25">
        <v>0.14520452995987823</v>
      </c>
      <c r="G13" s="26">
        <v>0.051182257039926314</v>
      </c>
      <c r="H13" s="27">
        <v>4.784697133049456</v>
      </c>
    </row>
    <row r="14" spans="1:8" ht="15">
      <c r="A14" s="24" t="s">
        <v>125</v>
      </c>
      <c r="B14" s="24">
        <v>193</v>
      </c>
      <c r="C14" s="25">
        <v>0.11302405405405404</v>
      </c>
      <c r="D14" s="25">
        <v>0.20300801813954672</v>
      </c>
      <c r="E14" s="31">
        <v>1.51</v>
      </c>
      <c r="F14" s="25">
        <v>0.05798778704661106</v>
      </c>
      <c r="G14" s="26">
        <v>0.06458364784739863</v>
      </c>
      <c r="H14" s="27">
        <v>2.8826273810327057</v>
      </c>
    </row>
    <row r="15" spans="1:8" ht="15">
      <c r="A15" s="24" t="s">
        <v>163</v>
      </c>
      <c r="B15" s="24">
        <v>87</v>
      </c>
      <c r="C15" s="25">
        <v>0.11295956521739128</v>
      </c>
      <c r="D15" s="25">
        <v>0.09316470558565243</v>
      </c>
      <c r="E15" s="31">
        <v>1.9</v>
      </c>
      <c r="F15" s="25">
        <v>0.16180677474161614</v>
      </c>
      <c r="G15" s="26">
        <v>0.06369584381033676</v>
      </c>
      <c r="H15" s="27">
        <v>1.5376341152387683</v>
      </c>
    </row>
    <row r="16" spans="1:8" ht="15">
      <c r="A16" s="24" t="s">
        <v>145</v>
      </c>
      <c r="B16" s="24">
        <v>80</v>
      </c>
      <c r="C16" s="25">
        <v>0.1085071794871795</v>
      </c>
      <c r="D16" s="25">
        <v>0.07948377863837855</v>
      </c>
      <c r="E16" s="31">
        <v>1.4</v>
      </c>
      <c r="F16" s="25">
        <v>0.041784960315867224</v>
      </c>
      <c r="G16" s="26">
        <v>0.053169140745978824</v>
      </c>
      <c r="H16" s="27">
        <v>1.9110462212741002</v>
      </c>
    </row>
    <row r="17" spans="1:8" ht="15">
      <c r="A17" s="24" t="s">
        <v>120</v>
      </c>
      <c r="B17" s="24">
        <v>76</v>
      </c>
      <c r="C17" s="25">
        <v>0.10806205128205129</v>
      </c>
      <c r="D17" s="25">
        <v>0.09852234316121068</v>
      </c>
      <c r="E17" s="31">
        <v>0.21</v>
      </c>
      <c r="F17" s="25">
        <v>0.18368206233439904</v>
      </c>
      <c r="G17" s="26">
        <v>0.05288958479494717</v>
      </c>
      <c r="H17" s="27">
        <v>6.911499710436406</v>
      </c>
    </row>
    <row r="18" spans="1:8" ht="15">
      <c r="A18" s="24" t="s">
        <v>147</v>
      </c>
      <c r="B18" s="24">
        <v>24</v>
      </c>
      <c r="C18" s="25">
        <v>0.10381526315789474</v>
      </c>
      <c r="D18" s="25">
        <v>0.0928619389801566</v>
      </c>
      <c r="E18" s="31">
        <v>2.35</v>
      </c>
      <c r="F18" s="25">
        <v>0.21281121058747787</v>
      </c>
      <c r="G18" s="26">
        <v>0.05962147284395688</v>
      </c>
      <c r="H18" s="27">
        <v>1.260814485725559</v>
      </c>
    </row>
    <row r="19" spans="1:8" ht="15">
      <c r="A19" s="24" t="s">
        <v>91</v>
      </c>
      <c r="B19" s="24">
        <v>26</v>
      </c>
      <c r="C19" s="25">
        <v>0.09972500000000001</v>
      </c>
      <c r="D19" s="25">
        <v>0.033356731393929494</v>
      </c>
      <c r="E19" s="31">
        <v>2.32</v>
      </c>
      <c r="F19" s="25">
        <v>0.04711091091946452</v>
      </c>
      <c r="G19" s="26">
        <v>0.06762077976144365</v>
      </c>
      <c r="H19" s="27">
        <v>0.9006875343388785</v>
      </c>
    </row>
    <row r="20" spans="1:8" ht="15">
      <c r="A20" s="24" t="s">
        <v>146</v>
      </c>
      <c r="B20" s="24">
        <v>163</v>
      </c>
      <c r="C20" s="25">
        <v>0.09778585714285712</v>
      </c>
      <c r="D20" s="25">
        <v>0.056917201129444026</v>
      </c>
      <c r="E20" s="31">
        <v>3.53</v>
      </c>
      <c r="F20" s="25">
        <v>0.10731337843952475</v>
      </c>
      <c r="G20" s="26">
        <v>0.08352375795284886</v>
      </c>
      <c r="H20" s="27">
        <v>0.7016115906338495</v>
      </c>
    </row>
    <row r="21" spans="1:8" ht="15">
      <c r="A21" s="24" t="s">
        <v>144</v>
      </c>
      <c r="B21" s="24">
        <v>411</v>
      </c>
      <c r="C21" s="25">
        <v>0.0937302597402597</v>
      </c>
      <c r="D21" s="25">
        <v>0.22492728089633035</v>
      </c>
      <c r="E21" s="31">
        <v>0.21</v>
      </c>
      <c r="F21" s="25">
        <v>0.06289077169028308</v>
      </c>
      <c r="G21" s="26">
        <v>0.07693743642151013</v>
      </c>
      <c r="H21" s="27">
        <v>6.098172401878089</v>
      </c>
    </row>
    <row r="22" spans="1:8" ht="15">
      <c r="A22" s="24" t="s">
        <v>105</v>
      </c>
      <c r="B22" s="24">
        <v>100</v>
      </c>
      <c r="C22" s="25">
        <v>0.08764090909090907</v>
      </c>
      <c r="D22" s="25">
        <v>0.15249618094973796</v>
      </c>
      <c r="E22" s="31">
        <v>2.11</v>
      </c>
      <c r="F22" s="25">
        <v>0.12741103943709003</v>
      </c>
      <c r="G22" s="26">
        <v>0.07051700825430166</v>
      </c>
      <c r="H22" s="27">
        <v>2.170371823963108</v>
      </c>
    </row>
    <row r="23" spans="1:8" ht="15">
      <c r="A23" s="24" t="s">
        <v>108</v>
      </c>
      <c r="B23" s="24">
        <v>273</v>
      </c>
      <c r="C23" s="25">
        <v>0.08594321428571426</v>
      </c>
      <c r="D23" s="25">
        <v>0.2673020270709788</v>
      </c>
      <c r="E23" s="31">
        <v>1.83</v>
      </c>
      <c r="F23" s="25">
        <v>0.061553821739998106</v>
      </c>
      <c r="G23" s="26">
        <v>0.07609299461865131</v>
      </c>
      <c r="H23" s="27">
        <v>4.553441800849151</v>
      </c>
    </row>
    <row r="24" spans="1:8" ht="15">
      <c r="A24" s="24" t="s">
        <v>177</v>
      </c>
      <c r="B24" s="24">
        <v>223</v>
      </c>
      <c r="C24" s="25">
        <v>0.08473482758620685</v>
      </c>
      <c r="D24" s="25">
        <v>-0.0023356664632153633</v>
      </c>
      <c r="E24" s="31">
        <v>0.02</v>
      </c>
      <c r="F24" s="25">
        <v>0.18928838382005742</v>
      </c>
      <c r="G24" s="26">
        <v>0.03186927466951323</v>
      </c>
      <c r="H24" s="27">
        <v>66.03993099574294</v>
      </c>
    </row>
    <row r="25" spans="1:8" ht="15">
      <c r="A25" s="24" t="s">
        <v>158</v>
      </c>
      <c r="B25" s="24">
        <v>70</v>
      </c>
      <c r="C25" s="25">
        <v>0.0846483870967742</v>
      </c>
      <c r="D25" s="25">
        <v>0.14113245310297642</v>
      </c>
      <c r="E25" s="31">
        <v>1.59</v>
      </c>
      <c r="F25" s="25">
        <v>0.08807527881152204</v>
      </c>
      <c r="G25" s="26">
        <v>0.08138094315827708</v>
      </c>
      <c r="H25" s="27">
        <v>2.278589584483998</v>
      </c>
    </row>
    <row r="26" spans="1:8" ht="15">
      <c r="A26" s="24" t="s">
        <v>139</v>
      </c>
      <c r="B26" s="24">
        <v>65</v>
      </c>
      <c r="C26" s="25">
        <v>0.08420214285714286</v>
      </c>
      <c r="D26" s="25">
        <v>0.06832390454774857</v>
      </c>
      <c r="E26" s="31">
        <v>0.33</v>
      </c>
      <c r="F26" s="25">
        <v>0.06616024328453288</v>
      </c>
      <c r="G26" s="26">
        <v>0.04852318260705126</v>
      </c>
      <c r="H26" s="27">
        <v>5.286649687147291</v>
      </c>
    </row>
    <row r="27" spans="1:8" ht="15">
      <c r="A27" s="24" t="s">
        <v>137</v>
      </c>
      <c r="B27" s="24">
        <v>53</v>
      </c>
      <c r="C27" s="25">
        <v>0.08415404761904761</v>
      </c>
      <c r="D27" s="25">
        <v>0.14350576462769452</v>
      </c>
      <c r="E27" s="31">
        <v>1.01</v>
      </c>
      <c r="F27" s="25">
        <v>0.1942269167322404</v>
      </c>
      <c r="G27" s="26">
        <v>0.055344299272548754</v>
      </c>
      <c r="H27" s="27">
        <v>1.3597843395220788</v>
      </c>
    </row>
    <row r="28" spans="1:8" ht="15">
      <c r="A28" s="24" t="s">
        <v>161</v>
      </c>
      <c r="B28" s="24">
        <v>30</v>
      </c>
      <c r="C28" s="25">
        <v>0.08111588235294118</v>
      </c>
      <c r="D28" s="25">
        <v>0.054707837257915545</v>
      </c>
      <c r="E28" s="31">
        <v>3.14</v>
      </c>
      <c r="F28" s="25">
        <v>0.19225003391559045</v>
      </c>
      <c r="G28" s="26">
        <v>0.06878592135792001</v>
      </c>
      <c r="H28" s="27">
        <v>0.8544604213342529</v>
      </c>
    </row>
    <row r="29" spans="1:8" ht="15">
      <c r="A29" s="24" t="s">
        <v>99</v>
      </c>
      <c r="B29" s="24">
        <v>49</v>
      </c>
      <c r="C29" s="25">
        <v>0.07956464285714283</v>
      </c>
      <c r="D29" s="25">
        <v>0.005907953185864809</v>
      </c>
      <c r="E29" s="31">
        <v>0.19</v>
      </c>
      <c r="F29" s="25">
        <v>0.1344397447321667</v>
      </c>
      <c r="G29" s="26">
        <v>0.044155235210069366</v>
      </c>
      <c r="H29" s="27">
        <v>5.664175268168258</v>
      </c>
    </row>
    <row r="30" spans="1:8" ht="15">
      <c r="A30" s="24" t="s">
        <v>179</v>
      </c>
      <c r="B30" s="24">
        <v>22</v>
      </c>
      <c r="C30" s="25">
        <v>0.07857600000000001</v>
      </c>
      <c r="D30" s="25">
        <v>0.059129005601211676</v>
      </c>
      <c r="E30" s="31">
        <v>2.87</v>
      </c>
      <c r="F30" s="25">
        <v>0.21205535598499192</v>
      </c>
      <c r="G30" s="26">
        <v>0.07078245058450337</v>
      </c>
      <c r="H30" s="27">
        <v>1.4779926254680427</v>
      </c>
    </row>
    <row r="31" spans="1:8" ht="15">
      <c r="A31" s="24" t="s">
        <v>89</v>
      </c>
      <c r="B31" s="24">
        <v>25</v>
      </c>
      <c r="C31" s="25">
        <v>0.0773857142857143</v>
      </c>
      <c r="D31" s="25">
        <v>0.06597338732183829</v>
      </c>
      <c r="E31" s="31">
        <v>2.14</v>
      </c>
      <c r="F31" s="25">
        <v>0.13793721275277337</v>
      </c>
      <c r="G31" s="26">
        <v>0.05884568699820744</v>
      </c>
      <c r="H31" s="27">
        <v>1.0571647923582337</v>
      </c>
    </row>
    <row r="32" spans="1:8" ht="15">
      <c r="A32" s="24" t="s">
        <v>112</v>
      </c>
      <c r="B32" s="24">
        <v>40</v>
      </c>
      <c r="C32" s="25">
        <v>0.07729473684210526</v>
      </c>
      <c r="D32" s="25">
        <v>0.08229365622795488</v>
      </c>
      <c r="E32" s="31">
        <v>1.89</v>
      </c>
      <c r="F32" s="25">
        <v>0.11842592461422949</v>
      </c>
      <c r="G32" s="26">
        <v>0.08067032889202422</v>
      </c>
      <c r="H32" s="27">
        <v>1.262464368854687</v>
      </c>
    </row>
    <row r="33" spans="1:8" ht="15">
      <c r="A33" s="24" t="s">
        <v>94</v>
      </c>
      <c r="B33" s="24">
        <v>721</v>
      </c>
      <c r="C33" s="25">
        <v>0.0749934829059829</v>
      </c>
      <c r="D33" s="25">
        <v>0</v>
      </c>
      <c r="E33" s="31">
        <v>0.26</v>
      </c>
      <c r="F33" s="25">
        <v>0.17998448436942854</v>
      </c>
      <c r="G33" s="26">
        <v>0.044960646945819985</v>
      </c>
      <c r="H33" s="27">
        <v>5.055915083938807</v>
      </c>
    </row>
    <row r="34" spans="1:8" ht="15">
      <c r="A34" s="24" t="s">
        <v>128</v>
      </c>
      <c r="B34" s="24">
        <v>126</v>
      </c>
      <c r="C34" s="25">
        <v>0.07408208955223881</v>
      </c>
      <c r="D34" s="25">
        <v>0.04986282082623951</v>
      </c>
      <c r="E34" s="31">
        <v>8.83</v>
      </c>
      <c r="F34" s="25">
        <v>0.1377343884522337</v>
      </c>
      <c r="G34" s="26">
        <v>0.06096876798647401</v>
      </c>
      <c r="H34" s="27">
        <v>0.5663290961912658</v>
      </c>
    </row>
    <row r="35" spans="1:8" ht="15">
      <c r="A35" s="24" t="s">
        <v>172</v>
      </c>
      <c r="B35" s="24">
        <v>14</v>
      </c>
      <c r="C35" s="25">
        <v>0.07221999999999999</v>
      </c>
      <c r="D35" s="25">
        <v>0.12666621793911167</v>
      </c>
      <c r="E35" s="31">
        <v>2.43</v>
      </c>
      <c r="F35" s="25">
        <v>0.19823303352732152</v>
      </c>
      <c r="G35" s="26">
        <v>0.06529570411457507</v>
      </c>
      <c r="H35" s="27">
        <v>2.4391544670235934</v>
      </c>
    </row>
    <row r="36" spans="1:8" ht="15">
      <c r="A36" s="24" t="s">
        <v>176</v>
      </c>
      <c r="B36" s="24">
        <v>82</v>
      </c>
      <c r="C36" s="25">
        <v>0.07187790697674418</v>
      </c>
      <c r="D36" s="25">
        <v>0.1226915637601299</v>
      </c>
      <c r="E36" s="31">
        <v>1.26</v>
      </c>
      <c r="F36" s="25">
        <v>0.08399893819576341</v>
      </c>
      <c r="G36" s="26">
        <v>0.05921082870125649</v>
      </c>
      <c r="H36" s="27">
        <v>1.9787329091368207</v>
      </c>
    </row>
    <row r="37" spans="1:8" ht="15">
      <c r="A37" s="24" t="s">
        <v>136</v>
      </c>
      <c r="B37" s="24">
        <v>27</v>
      </c>
      <c r="C37" s="25">
        <v>0.07087809523809525</v>
      </c>
      <c r="D37" s="25">
        <v>0.08538789899059547</v>
      </c>
      <c r="E37" s="31">
        <v>0.85</v>
      </c>
      <c r="F37" s="25">
        <v>0.17819944092959214</v>
      </c>
      <c r="G37" s="26">
        <v>0.06281640394920918</v>
      </c>
      <c r="H37" s="27">
        <v>1.3278704452235564</v>
      </c>
    </row>
    <row r="38" spans="1:8" ht="15">
      <c r="A38" s="24" t="s">
        <v>133</v>
      </c>
      <c r="B38" s="24">
        <v>139</v>
      </c>
      <c r="C38" s="25">
        <v>0.0701342424242424</v>
      </c>
      <c r="D38" s="25">
        <v>0.16425805055170065</v>
      </c>
      <c r="E38" s="31">
        <v>2.48</v>
      </c>
      <c r="F38" s="25">
        <v>0.09512924706991308</v>
      </c>
      <c r="G38" s="26">
        <v>0.07075232015437465</v>
      </c>
      <c r="H38" s="27">
        <v>2.5035550248289105</v>
      </c>
    </row>
    <row r="39" spans="1:8" ht="15">
      <c r="A39" s="24" t="s">
        <v>93</v>
      </c>
      <c r="B39" s="24">
        <v>7</v>
      </c>
      <c r="C39" s="25">
        <v>0.06988000000000001</v>
      </c>
      <c r="D39" s="25">
        <v>0</v>
      </c>
      <c r="E39" s="31">
        <v>0.29</v>
      </c>
      <c r="F39" s="25">
        <v>0.2216595241201221</v>
      </c>
      <c r="G39" s="26">
        <v>0.0444786367250321</v>
      </c>
      <c r="H39" s="27">
        <v>5.181060842351226</v>
      </c>
    </row>
    <row r="40" spans="1:8" ht="15">
      <c r="A40" s="24" t="s">
        <v>95</v>
      </c>
      <c r="B40" s="24">
        <v>47</v>
      </c>
      <c r="C40" s="25">
        <v>0.06919583333333333</v>
      </c>
      <c r="D40" s="25">
        <v>0.17753588957289315</v>
      </c>
      <c r="E40" s="31">
        <v>1.59</v>
      </c>
      <c r="F40" s="25">
        <v>0.03948123989419529</v>
      </c>
      <c r="G40" s="26">
        <v>0.08732106066880914</v>
      </c>
      <c r="H40" s="27">
        <v>3.015278028007989</v>
      </c>
    </row>
    <row r="41" spans="1:8" ht="15">
      <c r="A41" s="24" t="s">
        <v>183</v>
      </c>
      <c r="B41" s="24">
        <v>7766</v>
      </c>
      <c r="C41" s="25">
        <v>0.06883242780475339</v>
      </c>
      <c r="D41" s="25">
        <v>0.10574477322165908</v>
      </c>
      <c r="E41" s="31">
        <v>0.75</v>
      </c>
      <c r="F41" s="25">
        <v>0.10317534141356116</v>
      </c>
      <c r="G41" s="26">
        <v>0.06057830506158104</v>
      </c>
      <c r="H41" s="27">
        <v>2.516654868278574</v>
      </c>
    </row>
    <row r="42" spans="1:8" ht="15">
      <c r="A42" s="24" t="s">
        <v>102</v>
      </c>
      <c r="B42" s="24">
        <v>16</v>
      </c>
      <c r="C42" s="25">
        <v>0.06856181818181818</v>
      </c>
      <c r="D42" s="25">
        <v>0.1861174249793591</v>
      </c>
      <c r="E42" s="31">
        <v>1.26</v>
      </c>
      <c r="F42" s="25">
        <v>0.14997713298728857</v>
      </c>
      <c r="G42" s="26">
        <v>0.06128450206607467</v>
      </c>
      <c r="H42" s="27">
        <v>2.7296757258052113</v>
      </c>
    </row>
    <row r="43" spans="1:8" ht="15">
      <c r="A43" s="24" t="s">
        <v>129</v>
      </c>
      <c r="B43" s="24">
        <v>125</v>
      </c>
      <c r="C43" s="25">
        <v>0.06619972222222224</v>
      </c>
      <c r="D43" s="25">
        <v>0.13015036125933363</v>
      </c>
      <c r="E43" s="31">
        <v>1.68</v>
      </c>
      <c r="F43" s="25">
        <v>0.060854083578939865</v>
      </c>
      <c r="G43" s="26">
        <v>0.07132965939594171</v>
      </c>
      <c r="H43" s="27">
        <v>3.616659159562565</v>
      </c>
    </row>
    <row r="44" spans="1:8" ht="15">
      <c r="A44" s="24" t="s">
        <v>132</v>
      </c>
      <c r="B44" s="24">
        <v>89</v>
      </c>
      <c r="C44" s="25">
        <v>0.06467477272727273</v>
      </c>
      <c r="D44" s="25">
        <v>0.1576442560424869</v>
      </c>
      <c r="E44" s="31">
        <v>0.74</v>
      </c>
      <c r="F44" s="25">
        <v>0.1048088643664261</v>
      </c>
      <c r="G44" s="26">
        <v>0.07231445328459572</v>
      </c>
      <c r="H44" s="27">
        <v>3.4405083514042363</v>
      </c>
    </row>
    <row r="45" spans="1:8" ht="15">
      <c r="A45" s="24" t="s">
        <v>87</v>
      </c>
      <c r="B45" s="24">
        <v>65</v>
      </c>
      <c r="C45" s="25">
        <v>0.06294947368421053</v>
      </c>
      <c r="D45" s="25">
        <v>0.11544585290687687</v>
      </c>
      <c r="E45" s="31">
        <v>3.76</v>
      </c>
      <c r="F45" s="25">
        <v>0.06035177400788712</v>
      </c>
      <c r="G45" s="26">
        <v>0.06799240229834924</v>
      </c>
      <c r="H45" s="27">
        <v>1.912849500253506</v>
      </c>
    </row>
    <row r="46" spans="1:8" ht="15">
      <c r="A46" s="24" t="s">
        <v>162</v>
      </c>
      <c r="B46" s="24">
        <v>7</v>
      </c>
      <c r="C46" s="25">
        <v>0.06026666666666666</v>
      </c>
      <c r="D46" s="25">
        <v>0.09858409635092776</v>
      </c>
      <c r="E46" s="31">
        <v>2.29</v>
      </c>
      <c r="F46" s="25">
        <v>0.2197090136716974</v>
      </c>
      <c r="G46" s="26">
        <v>0.07308463996317924</v>
      </c>
      <c r="H46" s="27">
        <v>1.496796372300544</v>
      </c>
    </row>
    <row r="47" spans="1:8" ht="15">
      <c r="A47" s="24" t="s">
        <v>155</v>
      </c>
      <c r="B47" s="24">
        <v>22</v>
      </c>
      <c r="C47" s="25">
        <v>0.05891666666666665</v>
      </c>
      <c r="D47" s="25">
        <v>0.08180728981410412</v>
      </c>
      <c r="E47" s="31">
        <v>0.25</v>
      </c>
      <c r="F47" s="25">
        <v>0.030014591927035303</v>
      </c>
      <c r="G47" s="26">
        <v>0.06793759944098567</v>
      </c>
      <c r="H47" s="27">
        <v>7.068111880288953</v>
      </c>
    </row>
    <row r="48" spans="1:8" ht="15">
      <c r="A48" s="24" t="s">
        <v>148</v>
      </c>
      <c r="B48" s="24">
        <v>21</v>
      </c>
      <c r="C48" s="25">
        <v>0.05465272727272729</v>
      </c>
      <c r="D48" s="25">
        <v>0.07201472252652832</v>
      </c>
      <c r="E48" s="31">
        <v>1.92</v>
      </c>
      <c r="F48" s="25">
        <v>0.0819785760486483</v>
      </c>
      <c r="G48" s="26">
        <v>0.07182126910301467</v>
      </c>
      <c r="H48" s="27">
        <v>1.1773402346040502</v>
      </c>
    </row>
    <row r="49" spans="1:8" ht="15">
      <c r="A49" s="24" t="s">
        <v>140</v>
      </c>
      <c r="B49" s="24">
        <v>141</v>
      </c>
      <c r="C49" s="25">
        <v>0.05431406976744187</v>
      </c>
      <c r="D49" s="25">
        <v>0.1207497649426652</v>
      </c>
      <c r="E49" s="31">
        <v>2.56</v>
      </c>
      <c r="F49" s="25">
        <v>0.13017222634523787</v>
      </c>
      <c r="G49" s="26">
        <v>0.07086126366090834</v>
      </c>
      <c r="H49" s="27">
        <v>1.874897405985608</v>
      </c>
    </row>
    <row r="50" spans="1:8" ht="15">
      <c r="A50" s="24" t="s">
        <v>160</v>
      </c>
      <c r="B50" s="24">
        <v>84</v>
      </c>
      <c r="C50" s="25">
        <v>0.05318270833333333</v>
      </c>
      <c r="D50" s="25">
        <v>0.15046539759430594</v>
      </c>
      <c r="E50" s="31">
        <v>1.38</v>
      </c>
      <c r="F50" s="25">
        <v>0.1516735398451851</v>
      </c>
      <c r="G50" s="26">
        <v>0.06308239692204949</v>
      </c>
      <c r="H50" s="27">
        <v>2.8802908437731505</v>
      </c>
    </row>
    <row r="51" spans="1:8" ht="15">
      <c r="A51" s="24" t="s">
        <v>154</v>
      </c>
      <c r="B51" s="24">
        <v>10</v>
      </c>
      <c r="C51" s="25">
        <v>0.051594999999999995</v>
      </c>
      <c r="D51" s="25">
        <v>0.30736172385646293</v>
      </c>
      <c r="E51" s="31">
        <v>0.65</v>
      </c>
      <c r="F51" s="25">
        <v>0.20513358944153098</v>
      </c>
      <c r="G51" s="26">
        <v>0.0709920073211546</v>
      </c>
      <c r="H51" s="27">
        <v>3.884274329336162</v>
      </c>
    </row>
    <row r="52" spans="1:8" ht="15">
      <c r="A52" s="24" t="s">
        <v>126</v>
      </c>
      <c r="B52" s="24">
        <v>47</v>
      </c>
      <c r="C52" s="25">
        <v>0.051570370370370364</v>
      </c>
      <c r="D52" s="25">
        <v>0.10763400821056866</v>
      </c>
      <c r="E52" s="31">
        <v>1.54</v>
      </c>
      <c r="F52" s="25">
        <v>0.13486984711719327</v>
      </c>
      <c r="G52" s="26">
        <v>0.059500696916501894</v>
      </c>
      <c r="H52" s="27">
        <v>1.439790606672741</v>
      </c>
    </row>
    <row r="53" spans="1:8" ht="15">
      <c r="A53" s="24" t="s">
        <v>122</v>
      </c>
      <c r="B53" s="24">
        <v>97</v>
      </c>
      <c r="C53" s="25">
        <v>0.048998199999999985</v>
      </c>
      <c r="D53" s="25">
        <v>0.10748221386617986</v>
      </c>
      <c r="E53" s="31">
        <v>2.63</v>
      </c>
      <c r="F53" s="25">
        <v>0.1399877881312983</v>
      </c>
      <c r="G53" s="26">
        <v>0.060818910011266145</v>
      </c>
      <c r="H53" s="27">
        <v>1.6377929808616118</v>
      </c>
    </row>
    <row r="54" spans="1:8" ht="15">
      <c r="A54" s="24" t="s">
        <v>113</v>
      </c>
      <c r="B54" s="24">
        <v>135</v>
      </c>
      <c r="C54" s="25">
        <v>0.045830655737704895</v>
      </c>
      <c r="D54" s="25">
        <v>0.1266131639752428</v>
      </c>
      <c r="E54" s="31">
        <v>2.87</v>
      </c>
      <c r="F54" s="25">
        <v>0.07487607333325229</v>
      </c>
      <c r="G54" s="26">
        <v>0.07811868661963796</v>
      </c>
      <c r="H54" s="27">
        <v>2.118609747805006</v>
      </c>
    </row>
    <row r="55" spans="1:8" ht="15">
      <c r="A55" s="24" t="s">
        <v>134</v>
      </c>
      <c r="B55" s="24">
        <v>71</v>
      </c>
      <c r="C55" s="25">
        <v>0.04454116279069767</v>
      </c>
      <c r="D55" s="25">
        <v>0.24226054741661326</v>
      </c>
      <c r="E55" s="31">
        <v>2.26</v>
      </c>
      <c r="F55" s="25">
        <v>0.1704619643713764</v>
      </c>
      <c r="G55" s="26">
        <v>0.06404138996646945</v>
      </c>
      <c r="H55" s="27">
        <v>4.399249300665444</v>
      </c>
    </row>
    <row r="56" spans="1:8" ht="15">
      <c r="A56" s="24" t="s">
        <v>174</v>
      </c>
      <c r="B56" s="24">
        <v>28</v>
      </c>
      <c r="C56" s="25">
        <v>0.042451428571428584</v>
      </c>
      <c r="D56" s="25">
        <v>0.036545653342961656</v>
      </c>
      <c r="E56" s="31">
        <v>0.7</v>
      </c>
      <c r="F56" s="25">
        <v>0.11544702314287625</v>
      </c>
      <c r="G56" s="26">
        <v>0.050435567490725905</v>
      </c>
      <c r="H56" s="27">
        <v>2.785644924911881</v>
      </c>
    </row>
    <row r="57" spans="1:8" ht="15">
      <c r="A57" s="24" t="s">
        <v>104</v>
      </c>
      <c r="B57" s="24">
        <v>10</v>
      </c>
      <c r="C57" s="25">
        <v>0.0423625</v>
      </c>
      <c r="D57" s="25">
        <v>0.0937816747785763</v>
      </c>
      <c r="E57" s="31">
        <v>1.9</v>
      </c>
      <c r="F57" s="25">
        <v>0.2503408433076302</v>
      </c>
      <c r="G57" s="26">
        <v>0.07987359304609482</v>
      </c>
      <c r="H57" s="27">
        <v>1.5089040477775837</v>
      </c>
    </row>
    <row r="58" spans="1:8" ht="15">
      <c r="A58" s="24" t="s">
        <v>167</v>
      </c>
      <c r="B58" s="24">
        <v>137</v>
      </c>
      <c r="C58" s="25">
        <v>0.042014347826086956</v>
      </c>
      <c r="D58" s="25">
        <v>0.07022213813007139</v>
      </c>
      <c r="E58" s="31">
        <v>2.42</v>
      </c>
      <c r="F58" s="25">
        <v>0.1889791185030939</v>
      </c>
      <c r="G58" s="26">
        <v>0.0705123518311749</v>
      </c>
      <c r="H58" s="27">
        <v>1.1129090816930638</v>
      </c>
    </row>
    <row r="59" spans="1:8" ht="15">
      <c r="A59" s="24" t="s">
        <v>106</v>
      </c>
      <c r="B59" s="24">
        <v>45</v>
      </c>
      <c r="C59" s="25">
        <v>0.04170000000000001</v>
      </c>
      <c r="D59" s="25">
        <v>0.027049531523321815</v>
      </c>
      <c r="E59" s="31">
        <v>0.73</v>
      </c>
      <c r="F59" s="25">
        <v>0.02436867798767417</v>
      </c>
      <c r="G59" s="26">
        <v>0.06931224001676359</v>
      </c>
      <c r="H59" s="27">
        <v>1.635083214961331</v>
      </c>
    </row>
    <row r="60" spans="1:8" ht="15">
      <c r="A60" s="24" t="s">
        <v>116</v>
      </c>
      <c r="B60" s="24">
        <v>56</v>
      </c>
      <c r="C60" s="25">
        <v>0.039421000000000005</v>
      </c>
      <c r="D60" s="25">
        <v>0.04480420804741615</v>
      </c>
      <c r="E60" s="31">
        <v>4.89</v>
      </c>
      <c r="F60" s="25">
        <v>0.14864507861700244</v>
      </c>
      <c r="G60" s="26">
        <v>0.0783492296491334</v>
      </c>
      <c r="H60" s="27">
        <v>0.6009036550083037</v>
      </c>
    </row>
    <row r="61" spans="1:8" ht="15">
      <c r="A61" s="24" t="s">
        <v>107</v>
      </c>
      <c r="B61" s="24">
        <v>129</v>
      </c>
      <c r="C61" s="25">
        <v>0.0386688888888889</v>
      </c>
      <c r="D61" s="25">
        <v>0.09779066561806128</v>
      </c>
      <c r="E61" s="31">
        <v>6.24</v>
      </c>
      <c r="F61" s="25">
        <v>0.09944238615107429</v>
      </c>
      <c r="G61" s="26">
        <v>0.06623814813444942</v>
      </c>
      <c r="H61" s="27">
        <v>1.1294065608975588</v>
      </c>
    </row>
    <row r="62" spans="1:8" ht="15">
      <c r="A62" s="24" t="s">
        <v>169</v>
      </c>
      <c r="B62" s="24">
        <v>104</v>
      </c>
      <c r="C62" s="25">
        <v>0.03849166666666667</v>
      </c>
      <c r="D62" s="25">
        <v>0.15647667137921376</v>
      </c>
      <c r="E62" s="31">
        <v>1.24</v>
      </c>
      <c r="F62" s="25">
        <v>0.07295099627925039</v>
      </c>
      <c r="G62" s="26">
        <v>0.07968461675108765</v>
      </c>
      <c r="H62" s="27">
        <v>2.7960207429755797</v>
      </c>
    </row>
    <row r="63" spans="1:8" ht="15">
      <c r="A63" s="24" t="s">
        <v>175</v>
      </c>
      <c r="B63" s="24">
        <v>131</v>
      </c>
      <c r="C63" s="25">
        <v>0.037346799999999986</v>
      </c>
      <c r="D63" s="25">
        <v>0.187148315800452</v>
      </c>
      <c r="E63" s="31">
        <v>1.32</v>
      </c>
      <c r="F63" s="25">
        <v>0.06902385092755893</v>
      </c>
      <c r="G63" s="26">
        <v>0.07899369144910806</v>
      </c>
      <c r="H63" s="27">
        <v>2.8422153588528056</v>
      </c>
    </row>
    <row r="64" spans="1:8" ht="15">
      <c r="A64" s="24" t="s">
        <v>178</v>
      </c>
      <c r="B64" s="24">
        <v>12</v>
      </c>
      <c r="C64" s="25">
        <v>0.03553571428571428</v>
      </c>
      <c r="D64" s="25">
        <v>0.4007430051274281</v>
      </c>
      <c r="E64" s="31">
        <v>3.17</v>
      </c>
      <c r="F64" s="25">
        <v>0.14231549640411176</v>
      </c>
      <c r="G64" s="26">
        <v>0.0644944061480027</v>
      </c>
      <c r="H64" s="27">
        <v>4.5708191567561975</v>
      </c>
    </row>
    <row r="65" spans="1:8" ht="15">
      <c r="A65" s="24" t="s">
        <v>101</v>
      </c>
      <c r="B65" s="24">
        <v>179</v>
      </c>
      <c r="C65" s="25">
        <v>0.034469761904761906</v>
      </c>
      <c r="D65" s="25">
        <v>0.09509506588227234</v>
      </c>
      <c r="E65" s="31">
        <v>2.68</v>
      </c>
      <c r="F65" s="25">
        <v>0.1341027974054373</v>
      </c>
      <c r="G65" s="26">
        <v>0.06348698849264353</v>
      </c>
      <c r="H65" s="27">
        <v>1.684910418124978</v>
      </c>
    </row>
    <row r="66" spans="1:8" ht="15">
      <c r="A66" s="24" t="s">
        <v>164</v>
      </c>
      <c r="B66" s="24">
        <v>21</v>
      </c>
      <c r="C66" s="25">
        <v>0.033132777777777775</v>
      </c>
      <c r="D66" s="25">
        <v>0.05282834425613164</v>
      </c>
      <c r="E66" s="31">
        <v>3.48</v>
      </c>
      <c r="F66" s="25">
        <v>0.25032851769820796</v>
      </c>
      <c r="G66" s="26">
        <v>0.06527575372477101</v>
      </c>
      <c r="H66" s="27">
        <v>0.7167066614631383</v>
      </c>
    </row>
    <row r="67" spans="1:8" ht="15">
      <c r="A67" s="24" t="s">
        <v>90</v>
      </c>
      <c r="B67" s="24">
        <v>70</v>
      </c>
      <c r="C67" s="25">
        <v>0.032703947368421055</v>
      </c>
      <c r="D67" s="25">
        <v>0.1295195828776776</v>
      </c>
      <c r="E67" s="31">
        <v>1.78</v>
      </c>
      <c r="F67" s="25">
        <v>0.10286117181320455</v>
      </c>
      <c r="G67" s="26">
        <v>0.07726147420737757</v>
      </c>
      <c r="H67" s="27">
        <v>2.2246114091731717</v>
      </c>
    </row>
    <row r="68" spans="1:8" ht="15">
      <c r="A68" s="24" t="s">
        <v>121</v>
      </c>
      <c r="B68" s="24">
        <v>17</v>
      </c>
      <c r="C68" s="25">
        <v>0.032152</v>
      </c>
      <c r="D68" s="25">
        <v>0.0014269170455052213</v>
      </c>
      <c r="E68" s="31">
        <v>0.12</v>
      </c>
      <c r="F68" s="25">
        <v>0.0976747699426559</v>
      </c>
      <c r="G68" s="26">
        <v>0.04229813148394141</v>
      </c>
      <c r="H68" s="27">
        <v>8.651092895084659</v>
      </c>
    </row>
    <row r="69" spans="1:8" ht="15">
      <c r="A69" s="24" t="s">
        <v>98</v>
      </c>
      <c r="B69" s="24">
        <v>30</v>
      </c>
      <c r="C69" s="25">
        <v>0.03125380952380952</v>
      </c>
      <c r="D69" s="25">
        <v>0.24414906979813306</v>
      </c>
      <c r="E69" s="31">
        <v>1.13</v>
      </c>
      <c r="F69" s="25">
        <v>0.1321159253699722</v>
      </c>
      <c r="G69" s="26">
        <v>0.08432949789836512</v>
      </c>
      <c r="H69" s="27">
        <v>4.141865430450991</v>
      </c>
    </row>
    <row r="70" spans="1:8" ht="15">
      <c r="A70" s="24" t="s">
        <v>92</v>
      </c>
      <c r="B70" s="24">
        <v>75</v>
      </c>
      <c r="C70" s="25">
        <v>0.030593714285714276</v>
      </c>
      <c r="D70" s="25">
        <v>0.07446081034393669</v>
      </c>
      <c r="E70" s="31">
        <v>3.54</v>
      </c>
      <c r="F70" s="25">
        <v>0.09425954859907386</v>
      </c>
      <c r="G70" s="26">
        <v>0.08606907150613588</v>
      </c>
      <c r="H70" s="27">
        <v>0.862598352613562</v>
      </c>
    </row>
    <row r="71" spans="1:8" ht="15">
      <c r="A71" s="24" t="s">
        <v>168</v>
      </c>
      <c r="B71" s="24">
        <v>4</v>
      </c>
      <c r="C71" s="25">
        <v>0.02953</v>
      </c>
      <c r="D71" s="25">
        <v>0.07014947143993315</v>
      </c>
      <c r="E71" s="31">
        <v>3.69</v>
      </c>
      <c r="F71" s="25">
        <v>0.15210232506380267</v>
      </c>
      <c r="G71" s="26">
        <v>0.06773484309188753</v>
      </c>
      <c r="H71" s="27">
        <v>0.5439107762573946</v>
      </c>
    </row>
    <row r="72" spans="1:8" ht="15">
      <c r="A72" s="24" t="s">
        <v>135</v>
      </c>
      <c r="B72" s="24">
        <v>26</v>
      </c>
      <c r="C72" s="25">
        <v>0.029477222222222224</v>
      </c>
      <c r="D72" s="25">
        <v>0.13037881761645265</v>
      </c>
      <c r="E72" s="31">
        <v>0.56</v>
      </c>
      <c r="F72" s="25">
        <v>0.19188037363457836</v>
      </c>
      <c r="G72" s="26">
        <v>0.05798824399649345</v>
      </c>
      <c r="H72" s="27">
        <v>1.585072366034815</v>
      </c>
    </row>
    <row r="73" spans="1:8" ht="15">
      <c r="A73" s="24" t="s">
        <v>150</v>
      </c>
      <c r="B73" s="24">
        <v>106</v>
      </c>
      <c r="C73" s="25">
        <v>0.029038636363636364</v>
      </c>
      <c r="D73" s="25">
        <v>0.17055043889172522</v>
      </c>
      <c r="E73" s="31">
        <v>0.55</v>
      </c>
      <c r="F73" s="25">
        <v>0.16030499329347112</v>
      </c>
      <c r="G73" s="26">
        <v>0.04542815615517357</v>
      </c>
      <c r="H73" s="27">
        <v>2.7405992470616196</v>
      </c>
    </row>
    <row r="74" spans="1:8" ht="15">
      <c r="A74" s="24" t="s">
        <v>96</v>
      </c>
      <c r="B74" s="24">
        <v>19</v>
      </c>
      <c r="C74" s="25">
        <v>0.026925999999999995</v>
      </c>
      <c r="D74" s="25">
        <v>0.20234396342483552</v>
      </c>
      <c r="E74" s="31">
        <v>0.7</v>
      </c>
      <c r="F74" s="25">
        <v>0.10721246655365128</v>
      </c>
      <c r="G74" s="26">
        <v>0.07280454857948357</v>
      </c>
      <c r="H74" s="27">
        <v>4.692927507795861</v>
      </c>
    </row>
    <row r="75" spans="1:8" ht="15">
      <c r="A75" s="24" t="s">
        <v>88</v>
      </c>
      <c r="B75" s="24">
        <v>95</v>
      </c>
      <c r="C75" s="25">
        <v>0.02601322033898305</v>
      </c>
      <c r="D75" s="25">
        <v>0.11130718590204944</v>
      </c>
      <c r="E75" s="31">
        <v>5.97</v>
      </c>
      <c r="F75" s="25">
        <v>0.15029197733025265</v>
      </c>
      <c r="G75" s="26">
        <v>0.06949980661839594</v>
      </c>
      <c r="H75" s="27">
        <v>1.5252507888678324</v>
      </c>
    </row>
    <row r="76" spans="1:8" ht="15">
      <c r="A76" s="24" t="s">
        <v>166</v>
      </c>
      <c r="B76" s="24">
        <v>47</v>
      </c>
      <c r="C76" s="25">
        <v>0.025424000000000016</v>
      </c>
      <c r="D76" s="25">
        <v>0.04373334206037897</v>
      </c>
      <c r="E76" s="31">
        <v>8.95</v>
      </c>
      <c r="F76" s="25">
        <v>0.09803206835424116</v>
      </c>
      <c r="G76" s="26">
        <v>0.07550054021706605</v>
      </c>
      <c r="H76" s="27">
        <v>3.3079079618557574</v>
      </c>
    </row>
    <row r="77" spans="1:8" ht="15">
      <c r="A77" s="2"/>
      <c r="B77" s="2"/>
      <c r="C77" s="18">
        <f>AVERAGE(C22:C75)</f>
        <v>0.05605355617693208</v>
      </c>
      <c r="D77" s="2"/>
      <c r="E77" s="34"/>
      <c r="F77" s="2"/>
      <c r="G77" s="2"/>
      <c r="H77" s="2"/>
    </row>
    <row r="78" spans="1:8" ht="15">
      <c r="A78" s="24" t="s">
        <v>100</v>
      </c>
      <c r="B78" s="24">
        <v>37</v>
      </c>
      <c r="C78" s="25">
        <v>0.017734333333333335</v>
      </c>
      <c r="D78" s="25">
        <v>0.06351401409813826</v>
      </c>
      <c r="E78" s="31">
        <v>2.47</v>
      </c>
      <c r="F78" s="25">
        <v>0.16326438561726256</v>
      </c>
      <c r="G78" s="26">
        <v>0.0770914980698154</v>
      </c>
      <c r="H78" s="27">
        <v>1.3744822959736052</v>
      </c>
    </row>
    <row r="79" spans="1:8" ht="15">
      <c r="A79" s="24" t="s">
        <v>103</v>
      </c>
      <c r="B79" s="24">
        <v>47</v>
      </c>
      <c r="C79" s="25">
        <v>0.015009999999999996</v>
      </c>
      <c r="D79" s="25">
        <v>0.1001439580283959</v>
      </c>
      <c r="E79" s="31">
        <v>1.54</v>
      </c>
      <c r="F79" s="25">
        <v>0.06269656034916236</v>
      </c>
      <c r="G79" s="26">
        <v>0.06912112869364398</v>
      </c>
      <c r="H79" s="27">
        <v>1.6461022332647766</v>
      </c>
    </row>
    <row r="80" spans="1:8" ht="15">
      <c r="A80" s="24" t="s">
        <v>114</v>
      </c>
      <c r="B80" s="24">
        <v>191</v>
      </c>
      <c r="C80" s="25">
        <v>0.010672366412213752</v>
      </c>
      <c r="D80" s="25">
        <v>0.08246276066265755</v>
      </c>
      <c r="E80" s="31">
        <v>1.55</v>
      </c>
      <c r="F80" s="25">
        <v>0.07520626067245058</v>
      </c>
      <c r="G80" s="26">
        <v>0.07280783714557224</v>
      </c>
      <c r="H80" s="27">
        <v>1.6031939133056852</v>
      </c>
    </row>
    <row r="81" spans="1:8" ht="15">
      <c r="A81" s="24" t="s">
        <v>130</v>
      </c>
      <c r="B81" s="24">
        <v>46</v>
      </c>
      <c r="C81" s="25">
        <v>0.010064545454545453</v>
      </c>
      <c r="D81" s="25">
        <v>0.09712786986396393</v>
      </c>
      <c r="E81" s="31">
        <v>1.62</v>
      </c>
      <c r="F81" s="25">
        <v>0.1940126723718035</v>
      </c>
      <c r="G81" s="26">
        <v>0.08258174865378323</v>
      </c>
      <c r="H81" s="27">
        <v>1.4235668291127959</v>
      </c>
    </row>
    <row r="82" spans="1:8" ht="15">
      <c r="A82" s="24" t="s">
        <v>165</v>
      </c>
      <c r="B82" s="24">
        <v>21</v>
      </c>
      <c r="C82" s="25">
        <v>0.009723076923076921</v>
      </c>
      <c r="D82" s="25">
        <v>0.03001538354666583</v>
      </c>
      <c r="E82" s="31">
        <v>4.06</v>
      </c>
      <c r="F82" s="25">
        <v>0.22828587019871605</v>
      </c>
      <c r="G82" s="26">
        <v>0.057696129940228026</v>
      </c>
      <c r="H82" s="27">
        <v>0.5107720392748819</v>
      </c>
    </row>
    <row r="83" spans="1:8" ht="15">
      <c r="A83" s="24" t="s">
        <v>152</v>
      </c>
      <c r="B83" s="24">
        <v>52</v>
      </c>
      <c r="C83" s="25">
        <v>0.007183125000000009</v>
      </c>
      <c r="D83" s="25">
        <v>0.09241018349240634</v>
      </c>
      <c r="E83" s="31">
        <v>3.16</v>
      </c>
      <c r="F83" s="25">
        <v>0.13924641188390072</v>
      </c>
      <c r="G83" s="26">
        <v>0.06851917267396837</v>
      </c>
      <c r="H83" s="27">
        <v>1.5730020778543463</v>
      </c>
    </row>
    <row r="84" spans="1:8" ht="15">
      <c r="A84" s="24" t="s">
        <v>123</v>
      </c>
      <c r="B84" s="24">
        <v>18</v>
      </c>
      <c r="C84" s="25">
        <v>0.006295714285714293</v>
      </c>
      <c r="D84" s="25">
        <v>0.039961055516390426</v>
      </c>
      <c r="E84" s="31">
        <v>6.93</v>
      </c>
      <c r="F84" s="25">
        <v>0.1068899230752309</v>
      </c>
      <c r="G84" s="26">
        <v>0.07801976095248388</v>
      </c>
      <c r="H84" s="27">
        <v>0.5373790218141966</v>
      </c>
    </row>
    <row r="85" spans="1:8" ht="15">
      <c r="A85" s="24" t="s">
        <v>110</v>
      </c>
      <c r="B85" s="24">
        <v>18</v>
      </c>
      <c r="C85" s="25">
        <v>0.004912727272727271</v>
      </c>
      <c r="D85" s="25">
        <v>0.061878162932707925</v>
      </c>
      <c r="E85" s="31">
        <v>0.95</v>
      </c>
      <c r="F85" s="25">
        <v>0.09821080023563437</v>
      </c>
      <c r="G85" s="26">
        <v>0.0657468330897189</v>
      </c>
      <c r="H85" s="27">
        <v>3.1719848570843845</v>
      </c>
    </row>
    <row r="86" spans="1:8" ht="15">
      <c r="A86" s="24" t="s">
        <v>180</v>
      </c>
      <c r="B86" s="24">
        <v>28</v>
      </c>
      <c r="C86" s="25">
        <v>0.0007756521739130445</v>
      </c>
      <c r="D86" s="25">
        <v>0.09052876985614537</v>
      </c>
      <c r="E86" s="31">
        <v>1.38</v>
      </c>
      <c r="F86" s="25">
        <v>0.2792788718013344</v>
      </c>
      <c r="G86" s="26">
        <v>0.06319087000443967</v>
      </c>
      <c r="H86" s="27">
        <v>1.5581448079165874</v>
      </c>
    </row>
    <row r="87" spans="1:8" ht="15">
      <c r="A87" s="24" t="s">
        <v>141</v>
      </c>
      <c r="B87" s="24">
        <v>134</v>
      </c>
      <c r="C87" s="25">
        <v>-1.0000000000002071E-05</v>
      </c>
      <c r="D87" s="25">
        <v>0.1428258992675251</v>
      </c>
      <c r="E87" s="31">
        <v>1.06</v>
      </c>
      <c r="F87" s="25">
        <v>0.018983192880175755</v>
      </c>
      <c r="G87" s="26">
        <v>0.07452614127999349</v>
      </c>
      <c r="H87" s="27">
        <v>2.085894895141708</v>
      </c>
    </row>
    <row r="88" spans="1:8" ht="15">
      <c r="A88" s="24" t="s">
        <v>124</v>
      </c>
      <c r="B88" s="24">
        <v>36</v>
      </c>
      <c r="C88" s="25">
        <v>-0.003868999999999995</v>
      </c>
      <c r="D88" s="25">
        <v>0.0733447943951498</v>
      </c>
      <c r="E88" s="31">
        <v>2.73</v>
      </c>
      <c r="F88" s="25">
        <v>0.10025185494908126</v>
      </c>
      <c r="G88" s="26">
        <v>0.07939130553169092</v>
      </c>
      <c r="H88" s="27">
        <v>1.179705259958054</v>
      </c>
    </row>
    <row r="89" spans="1:8" ht="15">
      <c r="A89" s="24" t="s">
        <v>171</v>
      </c>
      <c r="B89" s="24">
        <v>14</v>
      </c>
      <c r="C89" s="25">
        <v>-0.008168749999999999</v>
      </c>
      <c r="D89" s="25">
        <v>0.07682552559303317</v>
      </c>
      <c r="E89" s="31">
        <v>0.66</v>
      </c>
      <c r="F89" s="25">
        <v>0.04987598797671077</v>
      </c>
      <c r="G89" s="26">
        <v>0.07986264466443974</v>
      </c>
      <c r="H89" s="27">
        <v>2.3685223016676265</v>
      </c>
    </row>
    <row r="90" spans="1:8" ht="15">
      <c r="A90" s="24" t="s">
        <v>109</v>
      </c>
      <c r="B90" s="24">
        <v>66</v>
      </c>
      <c r="C90" s="25">
        <v>-0.011950666666666667</v>
      </c>
      <c r="D90" s="25">
        <v>0.1860487767962832</v>
      </c>
      <c r="E90" s="31">
        <v>2.39</v>
      </c>
      <c r="F90" s="25">
        <v>0.05656976299186718</v>
      </c>
      <c r="G90" s="26">
        <v>0.07975356812352624</v>
      </c>
      <c r="H90" s="27">
        <v>2.0026042334058833</v>
      </c>
    </row>
    <row r="91" spans="1:8" ht="15">
      <c r="A91" s="24" t="s">
        <v>117</v>
      </c>
      <c r="B91" s="24">
        <v>85</v>
      </c>
      <c r="C91" s="25">
        <v>-0.01365869565217391</v>
      </c>
      <c r="D91" s="25">
        <v>0.19807122900886334</v>
      </c>
      <c r="E91" s="31">
        <v>1.57</v>
      </c>
      <c r="F91" s="25">
        <v>0.048516368986790015</v>
      </c>
      <c r="G91" s="26">
        <v>0.07761571120498875</v>
      </c>
      <c r="H91" s="27">
        <v>3.0002421021480132</v>
      </c>
    </row>
    <row r="92" spans="1:8" ht="15">
      <c r="A92" s="24" t="s">
        <v>157</v>
      </c>
      <c r="B92" s="24">
        <v>47</v>
      </c>
      <c r="C92" s="25">
        <v>-0.020431874999999995</v>
      </c>
      <c r="D92" s="25">
        <v>0.09140418222112189</v>
      </c>
      <c r="E92" s="31">
        <v>0.98</v>
      </c>
      <c r="F92" s="25">
        <v>0.08560805599470316</v>
      </c>
      <c r="G92" s="26">
        <v>0.07805380511071869</v>
      </c>
      <c r="H92" s="27">
        <v>2.5713566728213415</v>
      </c>
    </row>
    <row r="93" spans="1:8" ht="15">
      <c r="A93" s="24" t="s">
        <v>181</v>
      </c>
      <c r="B93" s="24">
        <v>20</v>
      </c>
      <c r="C93" s="25">
        <v>-0.023968500000000004</v>
      </c>
      <c r="D93" s="25">
        <v>0.17475588541188944</v>
      </c>
      <c r="E93" s="31">
        <v>0.56</v>
      </c>
      <c r="F93" s="25">
        <v>0.2992514786874275</v>
      </c>
      <c r="G93" s="26">
        <v>0.041465807477212416</v>
      </c>
      <c r="H93" s="27">
        <v>2.630586510207184</v>
      </c>
    </row>
    <row r="94" spans="1:8" ht="15">
      <c r="A94" s="24" t="s">
        <v>173</v>
      </c>
      <c r="B94" s="24">
        <v>37</v>
      </c>
      <c r="C94" s="25">
        <v>-0.024486363636363636</v>
      </c>
      <c r="D94" s="25">
        <v>0.043830388451229586</v>
      </c>
      <c r="E94" s="31">
        <v>2.02</v>
      </c>
      <c r="F94" s="25">
        <v>0.1413159101430508</v>
      </c>
      <c r="G94" s="26">
        <v>0.06940069496388045</v>
      </c>
      <c r="H94" s="27">
        <v>0.8375824886717108</v>
      </c>
    </row>
    <row r="95" spans="1:8" ht="15">
      <c r="A95" s="24" t="s">
        <v>143</v>
      </c>
      <c r="B95" s="24">
        <v>8</v>
      </c>
      <c r="C95" s="25">
        <v>-0.028222499999999998</v>
      </c>
      <c r="D95" s="25">
        <v>0.12610224918050836</v>
      </c>
      <c r="E95" s="31">
        <v>1.84</v>
      </c>
      <c r="F95" s="25">
        <v>0.2054585320271162</v>
      </c>
      <c r="G95" s="26">
        <v>0.07220749737071885</v>
      </c>
      <c r="H95" s="27">
        <v>1.2203811710315986</v>
      </c>
    </row>
    <row r="96" spans="1:8" ht="15">
      <c r="A96" s="24" t="s">
        <v>170</v>
      </c>
      <c r="B96" s="24">
        <v>51</v>
      </c>
      <c r="C96" s="25">
        <v>-0.030128000000000005</v>
      </c>
      <c r="D96" s="25">
        <v>0.06652962315121036</v>
      </c>
      <c r="E96" s="31">
        <v>1.16</v>
      </c>
      <c r="F96" s="25">
        <v>0.05131555631892579</v>
      </c>
      <c r="G96" s="26">
        <v>0.08184110103691761</v>
      </c>
      <c r="H96" s="27">
        <v>2.421391824599017</v>
      </c>
    </row>
    <row r="97" spans="1:8" ht="15">
      <c r="A97" s="24" t="s">
        <v>142</v>
      </c>
      <c r="B97" s="24">
        <v>30</v>
      </c>
      <c r="C97" s="25">
        <v>-0.032415882352941176</v>
      </c>
      <c r="D97" s="25">
        <v>0.08274543138198528</v>
      </c>
      <c r="E97" s="31">
        <v>3.09</v>
      </c>
      <c r="F97" s="25">
        <v>0.1280709987596914</v>
      </c>
      <c r="G97" s="26">
        <v>0.06661033070439915</v>
      </c>
      <c r="H97" s="27">
        <v>1.1738743906798739</v>
      </c>
    </row>
    <row r="98" spans="1:8" ht="15">
      <c r="A98" s="24" t="s">
        <v>131</v>
      </c>
      <c r="B98" s="24">
        <v>32</v>
      </c>
      <c r="C98" s="25">
        <v>-0.03540526315789474</v>
      </c>
      <c r="D98" s="25">
        <v>0.08800719440071174</v>
      </c>
      <c r="E98" s="31">
        <v>1.22</v>
      </c>
      <c r="F98" s="25">
        <v>0.06677533208989009</v>
      </c>
      <c r="G98" s="26">
        <v>0.0872951721494738</v>
      </c>
      <c r="H98" s="27">
        <v>1.6823663521852708</v>
      </c>
    </row>
    <row r="99" spans="1:8" ht="15">
      <c r="A99" s="47" t="s">
        <v>156</v>
      </c>
      <c r="B99" s="47">
        <v>11</v>
      </c>
      <c r="C99" s="48">
        <v>-0.1083</v>
      </c>
      <c r="D99" s="48">
        <v>0.0837041354505779</v>
      </c>
      <c r="E99" s="49">
        <v>0.17</v>
      </c>
      <c r="F99" s="48">
        <v>0.08720082674070512</v>
      </c>
      <c r="G99" s="50">
        <v>0.056633358810438704</v>
      </c>
      <c r="H99" s="51">
        <v>12.027159234721152</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H98"/>
  <sheetViews>
    <sheetView workbookViewId="0" topLeftCell="A1">
      <selection activeCell="A1" sqref="A1:IV65536"/>
    </sheetView>
  </sheetViews>
  <sheetFormatPr defaultColWidth="11.00390625" defaultRowHeight="15.75"/>
  <cols>
    <col min="1" max="1" width="33.125" style="0" bestFit="1" customWidth="1"/>
    <col min="2" max="2" width="14.50390625" style="5" bestFit="1" customWidth="1"/>
    <col min="3" max="3" width="38.875" style="5" bestFit="1" customWidth="1"/>
    <col min="4" max="4" width="22.125" style="5" bestFit="1" customWidth="1"/>
    <col min="5" max="5" width="11.875" style="5" bestFit="1" customWidth="1"/>
    <col min="6" max="6" width="22.125" style="5" bestFit="1" customWidth="1"/>
    <col min="7" max="7" width="12.875" style="5" bestFit="1" customWidth="1"/>
    <col min="8" max="8" width="8.125" style="5" bestFit="1" customWidth="1"/>
  </cols>
  <sheetData>
    <row r="1" spans="1:8" ht="15">
      <c r="A1" s="28" t="s">
        <v>82</v>
      </c>
      <c r="B1" s="30" t="s">
        <v>83</v>
      </c>
      <c r="C1" s="29" t="s">
        <v>84</v>
      </c>
      <c r="D1" s="30" t="s">
        <v>184</v>
      </c>
      <c r="E1" s="30" t="s">
        <v>185</v>
      </c>
      <c r="F1" s="30" t="s">
        <v>85</v>
      </c>
      <c r="G1" s="30" t="s">
        <v>24</v>
      </c>
      <c r="H1" s="30" t="s">
        <v>86</v>
      </c>
    </row>
    <row r="2" spans="1:8" ht="15">
      <c r="A2" s="24" t="s">
        <v>151</v>
      </c>
      <c r="B2" s="32">
        <v>1181</v>
      </c>
      <c r="C2" s="25">
        <v>0.293345642</v>
      </c>
      <c r="D2" s="25">
        <v>0.09599578720946456</v>
      </c>
      <c r="E2" s="27">
        <v>0.5378000629395601</v>
      </c>
      <c r="F2" s="25">
        <v>0.021632441</v>
      </c>
      <c r="G2" s="25">
        <v>0.0983514301870228</v>
      </c>
      <c r="H2" s="27">
        <v>2.2135395547110504</v>
      </c>
    </row>
    <row r="3" spans="1:8" ht="15">
      <c r="A3" s="24" t="s">
        <v>153</v>
      </c>
      <c r="B3" s="32">
        <v>49</v>
      </c>
      <c r="C3" s="25">
        <v>0.204666667</v>
      </c>
      <c r="D3" s="25">
        <v>0.012139512164533534</v>
      </c>
      <c r="E3" s="27">
        <v>0.02585312338286641</v>
      </c>
      <c r="F3" s="25">
        <v>0.023240989</v>
      </c>
      <c r="G3" s="25">
        <v>0.04059456424611862</v>
      </c>
      <c r="H3" s="27">
        <v>32.545980480887124</v>
      </c>
    </row>
    <row r="4" spans="1:8" ht="15">
      <c r="A4" s="24" t="s">
        <v>121</v>
      </c>
      <c r="B4" s="32">
        <v>133</v>
      </c>
      <c r="C4" s="25">
        <v>0.196719104</v>
      </c>
      <c r="D4" s="25">
        <v>0.03966042210055615</v>
      </c>
      <c r="E4" s="27">
        <v>0.14302726674872757</v>
      </c>
      <c r="F4" s="25">
        <v>0.125951512</v>
      </c>
      <c r="G4" s="25">
        <v>0.0521352607537139</v>
      </c>
      <c r="H4" s="27">
        <v>7.5514016886410715</v>
      </c>
    </row>
    <row r="5" spans="1:8" ht="15">
      <c r="A5" s="24" t="s">
        <v>127</v>
      </c>
      <c r="B5" s="32">
        <v>159</v>
      </c>
      <c r="C5" s="25">
        <v>0.168158889</v>
      </c>
      <c r="D5" s="25">
        <v>0.1258741786534</v>
      </c>
      <c r="E5" s="27">
        <v>1.4463786931441895</v>
      </c>
      <c r="F5" s="25">
        <v>0.126630089</v>
      </c>
      <c r="G5" s="25">
        <v>0.07561743506150932</v>
      </c>
      <c r="H5" s="27">
        <v>3.015413806932607</v>
      </c>
    </row>
    <row r="6" spans="1:8" ht="15">
      <c r="A6" s="24" t="s">
        <v>106</v>
      </c>
      <c r="B6" s="32">
        <v>322</v>
      </c>
      <c r="C6" s="25">
        <v>0.156751345</v>
      </c>
      <c r="D6" s="25">
        <v>0.059246417300437865</v>
      </c>
      <c r="E6" s="27">
        <v>1.5641459468968222</v>
      </c>
      <c r="F6" s="25">
        <v>0.062744666</v>
      </c>
      <c r="G6" s="25">
        <v>0.08489232633245167</v>
      </c>
      <c r="H6" s="27">
        <v>0.9949258713811082</v>
      </c>
    </row>
    <row r="7" spans="1:8" ht="15">
      <c r="A7" s="24" t="s">
        <v>155</v>
      </c>
      <c r="B7" s="32">
        <v>647</v>
      </c>
      <c r="C7" s="25">
        <v>0.136493113</v>
      </c>
      <c r="D7" s="25">
        <v>0.22493715410186818</v>
      </c>
      <c r="E7" s="27">
        <v>0.4993605058016691</v>
      </c>
      <c r="F7" s="25">
        <v>0.173201339</v>
      </c>
      <c r="G7" s="25">
        <v>0.05087764586506408</v>
      </c>
      <c r="H7" s="27">
        <v>6.766240417785168</v>
      </c>
    </row>
    <row r="8" spans="1:8" ht="15">
      <c r="A8" s="24" t="s">
        <v>159</v>
      </c>
      <c r="B8" s="32">
        <v>37</v>
      </c>
      <c r="C8" s="25">
        <v>0.1321236</v>
      </c>
      <c r="D8" s="25">
        <v>0.11074043547754726</v>
      </c>
      <c r="E8" s="27">
        <v>1.321723746435679</v>
      </c>
      <c r="F8" s="25">
        <v>0.1081105</v>
      </c>
      <c r="G8" s="25">
        <v>0.07369579744345778</v>
      </c>
      <c r="H8" s="27">
        <v>0.8266431011884807</v>
      </c>
    </row>
    <row r="9" spans="1:8" ht="15">
      <c r="A9" s="24" t="s">
        <v>126</v>
      </c>
      <c r="B9" s="32">
        <v>170</v>
      </c>
      <c r="C9" s="25">
        <v>0.129591402</v>
      </c>
      <c r="D9" s="25">
        <v>0.10564030312438788</v>
      </c>
      <c r="E9" s="27">
        <v>1.303662198530435</v>
      </c>
      <c r="F9" s="25">
        <v>0.166476918</v>
      </c>
      <c r="G9" s="25">
        <v>0.06041140328580246</v>
      </c>
      <c r="H9" s="27">
        <v>1.7706298169973034</v>
      </c>
    </row>
    <row r="10" spans="1:8" ht="15">
      <c r="A10" s="24" t="s">
        <v>150</v>
      </c>
      <c r="B10" s="32">
        <v>743</v>
      </c>
      <c r="C10" s="25">
        <v>0.128019694</v>
      </c>
      <c r="D10" s="25">
        <v>0.1179816132334614</v>
      </c>
      <c r="E10" s="27">
        <v>0.6709215502872188</v>
      </c>
      <c r="F10" s="25">
        <v>0.147209489</v>
      </c>
      <c r="G10" s="25">
        <v>0.0594453912259405</v>
      </c>
      <c r="H10" s="27">
        <v>1.8623257062063967</v>
      </c>
    </row>
    <row r="11" spans="1:8" ht="15">
      <c r="A11" s="24" t="s">
        <v>144</v>
      </c>
      <c r="B11" s="32">
        <v>1172</v>
      </c>
      <c r="C11" s="25">
        <v>0.124602319</v>
      </c>
      <c r="D11" s="25">
        <v>0.22690052834415464</v>
      </c>
      <c r="E11" s="27">
        <v>0.3131077832276909</v>
      </c>
      <c r="F11" s="25">
        <v>0.069278809</v>
      </c>
      <c r="G11" s="25">
        <v>0.09456861958791933</v>
      </c>
      <c r="H11" s="27">
        <v>4.500531870432327</v>
      </c>
    </row>
    <row r="12" spans="1:8" ht="15">
      <c r="A12" s="24" t="s">
        <v>128</v>
      </c>
      <c r="B12" s="32">
        <v>322</v>
      </c>
      <c r="C12" s="25">
        <v>0.124134565</v>
      </c>
      <c r="D12" s="25">
        <v>0.0486440668253277</v>
      </c>
      <c r="E12" s="27">
        <v>7.3137860172774225</v>
      </c>
      <c r="F12" s="25">
        <v>0.172608479</v>
      </c>
      <c r="G12" s="25">
        <v>0.06938640069288961</v>
      </c>
      <c r="H12" s="27">
        <v>0.5826946107986651</v>
      </c>
    </row>
    <row r="13" spans="1:8" ht="15">
      <c r="A13" s="24" t="s">
        <v>149</v>
      </c>
      <c r="B13" s="32">
        <v>820</v>
      </c>
      <c r="C13" s="25">
        <v>0.121573426</v>
      </c>
      <c r="D13" s="25">
        <v>0.21085102236904155</v>
      </c>
      <c r="E13" s="27">
        <v>1.172333019706</v>
      </c>
      <c r="F13" s="25">
        <v>0.1353521</v>
      </c>
      <c r="G13" s="25">
        <v>0.076611567331135</v>
      </c>
      <c r="H13" s="27">
        <v>3.588116110622952</v>
      </c>
    </row>
    <row r="14" spans="1:8" ht="15">
      <c r="A14" s="24" t="s">
        <v>136</v>
      </c>
      <c r="B14" s="32">
        <v>121</v>
      </c>
      <c r="C14" s="25">
        <v>0.120849863</v>
      </c>
      <c r="D14" s="25">
        <v>0.08665626607459846</v>
      </c>
      <c r="E14" s="27">
        <v>1.708153140615618</v>
      </c>
      <c r="F14" s="25">
        <v>0.18801172</v>
      </c>
      <c r="G14" s="25">
        <v>0.07907823069663586</v>
      </c>
      <c r="H14" s="27">
        <v>0.9501880426600834</v>
      </c>
    </row>
    <row r="15" spans="1:8" ht="15">
      <c r="A15" s="24" t="s">
        <v>179</v>
      </c>
      <c r="B15" s="32">
        <v>228</v>
      </c>
      <c r="C15" s="25">
        <v>0.116983503</v>
      </c>
      <c r="D15" s="25">
        <v>0.07831820466598467</v>
      </c>
      <c r="E15" s="27">
        <v>1.7205188179314115</v>
      </c>
      <c r="F15" s="25">
        <v>0.204911213</v>
      </c>
      <c r="G15" s="25">
        <v>0.06951024415451396</v>
      </c>
      <c r="H15" s="27">
        <v>1.3609788508970229</v>
      </c>
    </row>
    <row r="16" spans="1:8" ht="15">
      <c r="A16" s="24" t="s">
        <v>157</v>
      </c>
      <c r="B16" s="32">
        <v>481</v>
      </c>
      <c r="C16" s="25">
        <v>0.111403032</v>
      </c>
      <c r="D16" s="25">
        <v>0.2941112933401262</v>
      </c>
      <c r="E16" s="27">
        <v>0.2070609823941965</v>
      </c>
      <c r="F16" s="25">
        <v>0.129045305</v>
      </c>
      <c r="G16" s="25">
        <v>0.06258236896338498</v>
      </c>
      <c r="H16" s="27">
        <v>6.188086167883335</v>
      </c>
    </row>
    <row r="17" spans="1:8" ht="15">
      <c r="A17" s="24" t="s">
        <v>145</v>
      </c>
      <c r="B17" s="32">
        <v>199</v>
      </c>
      <c r="C17" s="25">
        <v>0.110889391</v>
      </c>
      <c r="D17" s="25">
        <v>0.07986940576911945</v>
      </c>
      <c r="E17" s="27">
        <v>1.1656690788710597</v>
      </c>
      <c r="F17" s="25">
        <v>0.096270543</v>
      </c>
      <c r="G17" s="25">
        <v>0.07414759934069722</v>
      </c>
      <c r="H17" s="27">
        <v>1.9589559548248816</v>
      </c>
    </row>
    <row r="18" spans="1:8" ht="15">
      <c r="A18" s="24" t="s">
        <v>97</v>
      </c>
      <c r="B18" s="32">
        <v>707</v>
      </c>
      <c r="C18" s="25">
        <v>0.110323121</v>
      </c>
      <c r="D18" s="25">
        <v>0.15582892873234952</v>
      </c>
      <c r="E18" s="27">
        <v>0.8551641250899094</v>
      </c>
      <c r="F18" s="25">
        <v>0.029065721</v>
      </c>
      <c r="G18" s="25">
        <v>0.08963206774088335</v>
      </c>
      <c r="H18" s="27">
        <v>9.581313056911187</v>
      </c>
    </row>
    <row r="19" spans="1:8" ht="15">
      <c r="A19" s="24" t="s">
        <v>102</v>
      </c>
      <c r="B19" s="32">
        <v>63</v>
      </c>
      <c r="C19" s="25">
        <v>0.104047826</v>
      </c>
      <c r="D19" s="25">
        <v>0.1828947294817489</v>
      </c>
      <c r="E19" s="27">
        <v>1.1975501747097168</v>
      </c>
      <c r="F19" s="25">
        <v>0.156176524</v>
      </c>
      <c r="G19" s="25">
        <v>0.07182139389547437</v>
      </c>
      <c r="H19" s="27">
        <v>3.172377536341943</v>
      </c>
    </row>
    <row r="20" spans="1:8" ht="15">
      <c r="A20" s="24" t="s">
        <v>135</v>
      </c>
      <c r="B20" s="32">
        <v>235</v>
      </c>
      <c r="C20" s="25">
        <v>0.09692823</v>
      </c>
      <c r="D20" s="25">
        <v>0.08753846645893226</v>
      </c>
      <c r="E20" s="27">
        <v>1.7101077250625984</v>
      </c>
      <c r="F20" s="25">
        <v>0.139533599</v>
      </c>
      <c r="G20" s="25">
        <v>0.061647921265119046</v>
      </c>
      <c r="H20" s="27">
        <v>0.8137896799999242</v>
      </c>
    </row>
    <row r="21" spans="1:8" ht="15">
      <c r="A21" s="24" t="s">
        <v>182</v>
      </c>
      <c r="B21" s="32">
        <v>97</v>
      </c>
      <c r="C21" s="25">
        <v>0.096746324</v>
      </c>
      <c r="D21" s="25">
        <v>0.2816333889217094</v>
      </c>
      <c r="E21" s="27">
        <v>0.3749551671598101</v>
      </c>
      <c r="F21" s="25">
        <v>0.150879844</v>
      </c>
      <c r="G21" s="25">
        <v>0.06420924999238321</v>
      </c>
      <c r="H21" s="27">
        <v>4.426161104219165</v>
      </c>
    </row>
    <row r="22" spans="1:8" ht="15">
      <c r="A22" s="24" t="s">
        <v>178</v>
      </c>
      <c r="B22" s="32">
        <v>53</v>
      </c>
      <c r="C22" s="25">
        <v>0.096276765</v>
      </c>
      <c r="D22" s="25">
        <v>0.28636058244270635</v>
      </c>
      <c r="E22" s="27">
        <v>2.444230024204649</v>
      </c>
      <c r="F22" s="25">
        <v>0.205159409</v>
      </c>
      <c r="G22" s="25">
        <v>0.06265987486576925</v>
      </c>
      <c r="H22" s="27">
        <v>3.522519598692536</v>
      </c>
    </row>
    <row r="23" spans="1:8" ht="15">
      <c r="A23" s="24" t="s">
        <v>138</v>
      </c>
      <c r="B23" s="32">
        <v>706</v>
      </c>
      <c r="C23" s="25">
        <v>0.095803993</v>
      </c>
      <c r="D23" s="25">
        <v>0.19331778023956778</v>
      </c>
      <c r="E23" s="27">
        <v>1.34061221323575</v>
      </c>
      <c r="F23" s="25">
        <v>0.0865215</v>
      </c>
      <c r="G23" s="25">
        <v>0.09313826773313479</v>
      </c>
      <c r="H23" s="27">
        <v>6.759434543261831</v>
      </c>
    </row>
    <row r="24" spans="1:8" ht="15">
      <c r="A24" s="24" t="s">
        <v>166</v>
      </c>
      <c r="B24" s="32">
        <v>118</v>
      </c>
      <c r="C24" s="25">
        <v>0.094413061</v>
      </c>
      <c r="D24" s="25">
        <v>0.04926231225122567</v>
      </c>
      <c r="E24" s="27">
        <v>6.754576965041876</v>
      </c>
      <c r="F24" s="25">
        <v>0.135454088</v>
      </c>
      <c r="G24" s="25">
        <v>0.10137181604755315</v>
      </c>
      <c r="H24" s="27">
        <v>3.188277559262941</v>
      </c>
    </row>
    <row r="25" spans="1:8" ht="15">
      <c r="A25" s="24" t="s">
        <v>177</v>
      </c>
      <c r="B25" s="32">
        <v>281</v>
      </c>
      <c r="C25" s="25">
        <v>0.092998846</v>
      </c>
      <c r="D25" s="25">
        <v>0.01035982761785182</v>
      </c>
      <c r="E25" s="27">
        <v>0.016794395685559606</v>
      </c>
      <c r="F25" s="25">
        <v>0.187310665</v>
      </c>
      <c r="G25" s="25">
        <v>0.03845477993593128</v>
      </c>
      <c r="H25" s="27">
        <v>60.818589572243674</v>
      </c>
    </row>
    <row r="26" spans="1:8" ht="15">
      <c r="A26" s="24" t="s">
        <v>120</v>
      </c>
      <c r="B26" s="32">
        <v>548</v>
      </c>
      <c r="C26" s="25">
        <v>0.0926922</v>
      </c>
      <c r="D26" s="25">
        <v>0.07359328909093167</v>
      </c>
      <c r="E26" s="27">
        <v>0.06049561594863563</v>
      </c>
      <c r="F26" s="25">
        <v>0.173262089</v>
      </c>
      <c r="G26" s="25">
        <v>0.045673638676695626</v>
      </c>
      <c r="H26" s="27">
        <v>13.992685726135965</v>
      </c>
    </row>
    <row r="27" spans="1:8" ht="15">
      <c r="A27" s="24" t="s">
        <v>141</v>
      </c>
      <c r="B27" s="32">
        <v>1691</v>
      </c>
      <c r="C27" s="25">
        <v>0.091454989</v>
      </c>
      <c r="D27" s="25">
        <v>0.13484880248000544</v>
      </c>
      <c r="E27" s="27">
        <v>0.9071471524739182</v>
      </c>
      <c r="F27" s="25">
        <v>0.035783645</v>
      </c>
      <c r="G27" s="25">
        <v>0.09338388843824316</v>
      </c>
      <c r="H27" s="27">
        <v>1.8820684487243344</v>
      </c>
    </row>
    <row r="28" spans="1:8" ht="15">
      <c r="A28" s="24" t="s">
        <v>132</v>
      </c>
      <c r="B28" s="32">
        <v>648</v>
      </c>
      <c r="C28" s="25">
        <v>0.091059719</v>
      </c>
      <c r="D28" s="25">
        <v>0.11935323707093698</v>
      </c>
      <c r="E28" s="27">
        <v>0.9860928164785042</v>
      </c>
      <c r="F28" s="25">
        <v>0.123629602</v>
      </c>
      <c r="G28" s="25">
        <v>0.07196812615739415</v>
      </c>
      <c r="H28" s="27">
        <v>2.601260801378109</v>
      </c>
    </row>
    <row r="29" spans="1:8" ht="15">
      <c r="A29" s="24" t="s">
        <v>161</v>
      </c>
      <c r="B29" s="32">
        <v>148</v>
      </c>
      <c r="C29" s="25">
        <v>0.090363187</v>
      </c>
      <c r="D29" s="25">
        <v>0.047139857121464304</v>
      </c>
      <c r="E29" s="27">
        <v>2.9676323230540906</v>
      </c>
      <c r="F29" s="25">
        <v>0.187869076</v>
      </c>
      <c r="G29" s="25">
        <v>0.06787609358452569</v>
      </c>
      <c r="H29" s="27">
        <v>0.7469583313701691</v>
      </c>
    </row>
    <row r="30" spans="1:8" ht="15">
      <c r="A30" s="24" t="s">
        <v>146</v>
      </c>
      <c r="B30" s="32">
        <v>593</v>
      </c>
      <c r="C30" s="25">
        <v>0.090049817</v>
      </c>
      <c r="D30" s="25">
        <v>0.04174237599110038</v>
      </c>
      <c r="E30" s="27">
        <v>3.5477983005856673</v>
      </c>
      <c r="F30" s="25">
        <v>0.139759903</v>
      </c>
      <c r="G30" s="25">
        <v>0.0831106470158686</v>
      </c>
      <c r="H30" s="27">
        <v>0.5814204878481772</v>
      </c>
    </row>
    <row r="31" spans="1:8" ht="15">
      <c r="A31" s="24" t="s">
        <v>93</v>
      </c>
      <c r="B31" s="32">
        <v>580</v>
      </c>
      <c r="C31" s="25">
        <v>0.0898185</v>
      </c>
      <c r="D31" s="25">
        <v>0.002437822109959849</v>
      </c>
      <c r="E31" s="27">
        <v>0.0999191162848913</v>
      </c>
      <c r="F31" s="25">
        <v>0.181400021</v>
      </c>
      <c r="G31" s="25">
        <v>0.05015177705796681</v>
      </c>
      <c r="H31" s="27">
        <v>9.836190250356548</v>
      </c>
    </row>
    <row r="32" spans="1:8" ht="15">
      <c r="A32" s="24" t="s">
        <v>164</v>
      </c>
      <c r="B32" s="32">
        <v>229</v>
      </c>
      <c r="C32" s="25">
        <v>0.089116436</v>
      </c>
      <c r="D32" s="25">
        <v>0.04882119300090216</v>
      </c>
      <c r="E32" s="27">
        <v>2.755039653248133</v>
      </c>
      <c r="F32" s="25">
        <v>0.236250739</v>
      </c>
      <c r="G32" s="25">
        <v>0.07224204398864237</v>
      </c>
      <c r="H32" s="27">
        <v>0.7530751073916313</v>
      </c>
    </row>
    <row r="33" spans="1:8" ht="15">
      <c r="A33" s="24" t="s">
        <v>174</v>
      </c>
      <c r="B33" s="32">
        <v>116</v>
      </c>
      <c r="C33" s="25">
        <v>0.088615185</v>
      </c>
      <c r="D33" s="25">
        <v>0.15907745104151888</v>
      </c>
      <c r="E33" s="27">
        <v>0.9671377624492432</v>
      </c>
      <c r="F33" s="25">
        <v>0.153544692</v>
      </c>
      <c r="G33" s="25">
        <v>0.07309874458550684</v>
      </c>
      <c r="H33" s="27">
        <v>2.2882575470145614</v>
      </c>
    </row>
    <row r="34" spans="1:8" ht="15">
      <c r="A34" s="24" t="s">
        <v>119</v>
      </c>
      <c r="B34" s="32">
        <v>341</v>
      </c>
      <c r="C34" s="25">
        <v>0.08818892</v>
      </c>
      <c r="D34" s="25">
        <v>0.03950847983213141</v>
      </c>
      <c r="E34" s="27">
        <v>1.823783311066598</v>
      </c>
      <c r="F34" s="25">
        <v>0.131855963</v>
      </c>
      <c r="G34" s="25">
        <v>0.06494174733330343</v>
      </c>
      <c r="H34" s="27">
        <v>0.7762678368860252</v>
      </c>
    </row>
    <row r="35" spans="1:8" ht="15">
      <c r="A35" s="24" t="s">
        <v>133</v>
      </c>
      <c r="B35" s="32">
        <v>458</v>
      </c>
      <c r="C35" s="25">
        <v>0.088053032</v>
      </c>
      <c r="D35" s="25">
        <v>0.14726075108467054</v>
      </c>
      <c r="E35" s="27">
        <v>2.1340587753082954</v>
      </c>
      <c r="F35" s="25">
        <v>0.141328446</v>
      </c>
      <c r="G35" s="25">
        <v>0.07276652734611737</v>
      </c>
      <c r="H35" s="27">
        <v>2.471395670184742</v>
      </c>
    </row>
    <row r="36" spans="1:8" ht="15">
      <c r="A36" s="24" t="s">
        <v>112</v>
      </c>
      <c r="B36" s="32">
        <v>161</v>
      </c>
      <c r="C36" s="25">
        <v>0.087854767</v>
      </c>
      <c r="D36" s="25">
        <v>0.0900611499557521</v>
      </c>
      <c r="E36" s="27">
        <v>1.61099111838753</v>
      </c>
      <c r="F36" s="25">
        <v>0.141307025</v>
      </c>
      <c r="G36" s="25">
        <v>0.07647254312929054</v>
      </c>
      <c r="H36" s="27">
        <v>1.6046415146003319</v>
      </c>
    </row>
    <row r="37" spans="1:8" ht="15">
      <c r="A37" s="24" t="s">
        <v>118</v>
      </c>
      <c r="B37" s="32">
        <v>312</v>
      </c>
      <c r="C37" s="25">
        <v>0.086445096</v>
      </c>
      <c r="D37" s="25">
        <v>0.08970127393992731</v>
      </c>
      <c r="E37" s="27">
        <v>1.855232478305112</v>
      </c>
      <c r="F37" s="25">
        <v>0.114522012</v>
      </c>
      <c r="G37" s="25">
        <v>0.08225330277308197</v>
      </c>
      <c r="H37" s="27">
        <v>1.736953719488021</v>
      </c>
    </row>
    <row r="38" spans="1:8" ht="15">
      <c r="A38" s="24" t="s">
        <v>105</v>
      </c>
      <c r="B38" s="32">
        <v>681</v>
      </c>
      <c r="C38" s="25">
        <v>0.085705607</v>
      </c>
      <c r="D38" s="25">
        <v>0.11298309351620318</v>
      </c>
      <c r="E38" s="27">
        <v>1.5664358201898911</v>
      </c>
      <c r="F38" s="25">
        <v>0.176084291</v>
      </c>
      <c r="G38" s="25">
        <v>0.07792061940619169</v>
      </c>
      <c r="H38" s="27">
        <v>1.6200936578519083</v>
      </c>
    </row>
    <row r="39" spans="1:8" ht="15">
      <c r="A39" s="24" t="s">
        <v>172</v>
      </c>
      <c r="B39" s="32">
        <v>92</v>
      </c>
      <c r="C39" s="25">
        <v>0.082407963</v>
      </c>
      <c r="D39" s="25">
        <v>0.09455279078512659</v>
      </c>
      <c r="E39" s="27">
        <v>2.393995635536589</v>
      </c>
      <c r="F39" s="25">
        <v>0.204081088</v>
      </c>
      <c r="G39" s="25">
        <v>0.08012905576139388</v>
      </c>
      <c r="H39" s="27">
        <v>1.712215531508112</v>
      </c>
    </row>
    <row r="40" spans="1:8" ht="15">
      <c r="A40" s="24" t="s">
        <v>129</v>
      </c>
      <c r="B40" s="32">
        <v>278</v>
      </c>
      <c r="C40" s="25">
        <v>0.081266765</v>
      </c>
      <c r="D40" s="25">
        <v>0.11932181174238146</v>
      </c>
      <c r="E40" s="27">
        <v>1.5748271172050257</v>
      </c>
      <c r="F40" s="25">
        <v>0.0787771</v>
      </c>
      <c r="G40" s="25">
        <v>0.09023859409697522</v>
      </c>
      <c r="H40" s="27">
        <v>3.248719967845962</v>
      </c>
    </row>
    <row r="41" spans="1:8" ht="15">
      <c r="A41" s="24" t="s">
        <v>111</v>
      </c>
      <c r="B41" s="32">
        <v>341</v>
      </c>
      <c r="C41" s="25">
        <v>0.079706762</v>
      </c>
      <c r="D41" s="25">
        <v>0.08628819031496843</v>
      </c>
      <c r="E41" s="27">
        <v>0.9985369333383649</v>
      </c>
      <c r="F41" s="25">
        <v>0.142641062</v>
      </c>
      <c r="G41" s="25">
        <v>0.062320232152193844</v>
      </c>
      <c r="H41" s="27">
        <v>1.5715077889718905</v>
      </c>
    </row>
    <row r="42" spans="1:8" ht="15">
      <c r="A42" s="24" t="s">
        <v>108</v>
      </c>
      <c r="B42" s="32">
        <v>1059</v>
      </c>
      <c r="C42" s="25">
        <v>0.07959371</v>
      </c>
      <c r="D42" s="25">
        <v>0.22731594089760582</v>
      </c>
      <c r="E42" s="27">
        <v>1.8917868225437542</v>
      </c>
      <c r="F42" s="25">
        <v>0.117844303</v>
      </c>
      <c r="G42" s="25">
        <v>0.08728458425178276</v>
      </c>
      <c r="H42" s="27">
        <v>4.0506832704519224</v>
      </c>
    </row>
    <row r="43" spans="1:8" ht="15">
      <c r="A43" s="24" t="s">
        <v>137</v>
      </c>
      <c r="B43" s="32">
        <v>219</v>
      </c>
      <c r="C43" s="25">
        <v>0.079387319</v>
      </c>
      <c r="D43" s="25">
        <v>0.10966998904921796</v>
      </c>
      <c r="E43" s="27">
        <v>1.3834151733619031</v>
      </c>
      <c r="F43" s="25">
        <v>0.150634604</v>
      </c>
      <c r="G43" s="25">
        <v>0.06235799569264066</v>
      </c>
      <c r="H43" s="27">
        <v>0.9985201247905858</v>
      </c>
    </row>
    <row r="44" spans="1:8" ht="15">
      <c r="A44" s="24" t="s">
        <v>89</v>
      </c>
      <c r="B44" s="32">
        <v>157</v>
      </c>
      <c r="C44" s="25">
        <v>0.076675315</v>
      </c>
      <c r="D44" s="25">
        <v>0.05098400436222346</v>
      </c>
      <c r="E44" s="27">
        <v>1.2963934506505148</v>
      </c>
      <c r="F44" s="25">
        <v>0.155919643</v>
      </c>
      <c r="G44" s="25">
        <v>0.06761179469977374</v>
      </c>
      <c r="H44" s="27">
        <v>1.1067180847592062</v>
      </c>
    </row>
    <row r="45" spans="1:8" ht="15">
      <c r="A45" s="24" t="s">
        <v>125</v>
      </c>
      <c r="B45" s="32">
        <v>448</v>
      </c>
      <c r="C45" s="25">
        <v>0.076377412</v>
      </c>
      <c r="D45" s="25">
        <v>0.18367771377112518</v>
      </c>
      <c r="E45" s="27">
        <v>1.496824840800074</v>
      </c>
      <c r="F45" s="25">
        <v>0.088299796</v>
      </c>
      <c r="G45" s="25">
        <v>0.07580533699469438</v>
      </c>
      <c r="H45" s="27">
        <v>2.8602306798091823</v>
      </c>
    </row>
    <row r="46" spans="1:8" ht="15">
      <c r="A46" s="24" t="s">
        <v>101</v>
      </c>
      <c r="B46" s="32">
        <v>714</v>
      </c>
      <c r="C46" s="25">
        <v>0.075243223</v>
      </c>
      <c r="D46" s="25">
        <v>0.07810403039338706</v>
      </c>
      <c r="E46" s="27">
        <v>3.0127869372703735</v>
      </c>
      <c r="F46" s="25">
        <v>0.177549842</v>
      </c>
      <c r="G46" s="25">
        <v>0.07347506267823764</v>
      </c>
      <c r="H46" s="27">
        <v>1.388028632988864</v>
      </c>
    </row>
    <row r="47" spans="1:8" ht="15">
      <c r="A47" s="24" t="s">
        <v>122</v>
      </c>
      <c r="B47" s="32">
        <v>1201</v>
      </c>
      <c r="C47" s="25">
        <v>0.071649003</v>
      </c>
      <c r="D47" s="25">
        <v>0.08091193932928552</v>
      </c>
      <c r="E47" s="27">
        <v>2.086914073950695</v>
      </c>
      <c r="F47" s="25">
        <v>0.163987302</v>
      </c>
      <c r="G47" s="25">
        <v>0.06668283141203167</v>
      </c>
      <c r="H47" s="27">
        <v>1.3893346495693828</v>
      </c>
    </row>
    <row r="48" spans="1:8" ht="15">
      <c r="A48" s="24" t="s">
        <v>176</v>
      </c>
      <c r="B48" s="32">
        <v>317</v>
      </c>
      <c r="C48" s="25">
        <v>0.070268284</v>
      </c>
      <c r="D48" s="25">
        <v>0.13814476593994104</v>
      </c>
      <c r="E48" s="27">
        <v>1.0574864835317437</v>
      </c>
      <c r="F48" s="25">
        <v>0.129202885</v>
      </c>
      <c r="G48" s="25">
        <v>0.06303229084001749</v>
      </c>
      <c r="H48" s="27">
        <v>1.8407931181904855</v>
      </c>
    </row>
    <row r="49" spans="1:8" ht="15">
      <c r="A49" s="24" t="s">
        <v>96</v>
      </c>
      <c r="B49" s="32">
        <v>209</v>
      </c>
      <c r="C49" s="25">
        <v>0.068847254</v>
      </c>
      <c r="D49" s="25">
        <v>0.19966606107822982</v>
      </c>
      <c r="E49" s="27">
        <v>0.9251266202573162</v>
      </c>
      <c r="F49" s="25">
        <v>0.18097473</v>
      </c>
      <c r="G49" s="25">
        <v>0.06967787730981377</v>
      </c>
      <c r="H49" s="27">
        <v>3.54980100738179</v>
      </c>
    </row>
    <row r="50" spans="1:8" ht="15">
      <c r="A50" s="24" t="s">
        <v>183</v>
      </c>
      <c r="B50" s="32">
        <v>40906</v>
      </c>
      <c r="C50" s="25">
        <v>0.06858834</v>
      </c>
      <c r="D50" s="25">
        <v>0.08626788146861576</v>
      </c>
      <c r="E50" s="27">
        <v>0.777595790661783</v>
      </c>
      <c r="F50" s="25">
        <v>0.137969823</v>
      </c>
      <c r="G50" s="25">
        <v>0.06851848436812327</v>
      </c>
      <c r="H50" s="27">
        <v>1.9849477238046722</v>
      </c>
    </row>
    <row r="51" spans="1:8" ht="15">
      <c r="A51" s="24" t="s">
        <v>168</v>
      </c>
      <c r="B51" s="32">
        <v>93</v>
      </c>
      <c r="C51" s="25">
        <v>0.067498235</v>
      </c>
      <c r="D51" s="25">
        <v>0.09774132055740431</v>
      </c>
      <c r="E51" s="27">
        <v>1.8120859866360495</v>
      </c>
      <c r="F51" s="25">
        <v>0.200638748</v>
      </c>
      <c r="G51" s="25">
        <v>0.08154952440473229</v>
      </c>
      <c r="H51" s="27">
        <v>0.9384574420731363</v>
      </c>
    </row>
    <row r="52" spans="1:8" ht="15">
      <c r="A52" s="24" t="s">
        <v>91</v>
      </c>
      <c r="B52" s="32">
        <v>129</v>
      </c>
      <c r="C52" s="25">
        <v>0.067079444</v>
      </c>
      <c r="D52" s="25">
        <v>0.057123846138688934</v>
      </c>
      <c r="E52" s="27">
        <v>1.5512295024494707</v>
      </c>
      <c r="F52" s="25">
        <v>0.138993956</v>
      </c>
      <c r="G52" s="25">
        <v>0.075996017617394</v>
      </c>
      <c r="H52" s="27">
        <v>0.9177201293931009</v>
      </c>
    </row>
    <row r="53" spans="1:8" ht="15">
      <c r="A53" s="24" t="s">
        <v>143</v>
      </c>
      <c r="B53" s="32">
        <v>53</v>
      </c>
      <c r="C53" s="25">
        <v>0.066638837</v>
      </c>
      <c r="D53" s="25">
        <v>0.10315238607659773</v>
      </c>
      <c r="E53" s="27">
        <v>1.6517451560836205</v>
      </c>
      <c r="F53" s="25">
        <v>0.245276984</v>
      </c>
      <c r="G53" s="25">
        <v>0.08803169917618396</v>
      </c>
      <c r="H53" s="27">
        <v>0.8036099539361038</v>
      </c>
    </row>
    <row r="54" spans="1:8" ht="15">
      <c r="A54" s="24" t="s">
        <v>165</v>
      </c>
      <c r="B54" s="32">
        <v>174</v>
      </c>
      <c r="C54" s="25">
        <v>0.065913953</v>
      </c>
      <c r="D54" s="25">
        <v>0.04038000980162805</v>
      </c>
      <c r="E54" s="27">
        <v>3.42091381557408</v>
      </c>
      <c r="F54" s="25">
        <v>0.261741956</v>
      </c>
      <c r="G54" s="25">
        <v>0.059746929045002777</v>
      </c>
      <c r="H54" s="27">
        <v>0.6149121370159888</v>
      </c>
    </row>
    <row r="55" spans="1:8" ht="15">
      <c r="A55" s="24" t="s">
        <v>94</v>
      </c>
      <c r="B55" s="32">
        <v>947</v>
      </c>
      <c r="C55" s="25">
        <v>0.064359781</v>
      </c>
      <c r="D55" s="25">
        <v>0</v>
      </c>
      <c r="E55" s="27">
        <v>0.2359248515522484</v>
      </c>
      <c r="F55" s="25">
        <v>0.198549449</v>
      </c>
      <c r="G55" s="25">
        <v>0.05212541960916661</v>
      </c>
      <c r="H55" s="27">
        <v>4.121470813281268</v>
      </c>
    </row>
    <row r="56" spans="1:8" ht="15">
      <c r="A56" s="24" t="s">
        <v>90</v>
      </c>
      <c r="B56" s="32">
        <v>1170</v>
      </c>
      <c r="C56" s="25">
        <v>0.063782652</v>
      </c>
      <c r="D56" s="25">
        <v>0.12244709295461935</v>
      </c>
      <c r="E56" s="27">
        <v>1.5661631329280103</v>
      </c>
      <c r="F56" s="25">
        <v>0.147463203</v>
      </c>
      <c r="G56" s="25">
        <v>0.07743568362594007</v>
      </c>
      <c r="H56" s="27">
        <v>1.7820900062749545</v>
      </c>
    </row>
    <row r="57" spans="1:8" ht="15">
      <c r="A57" s="24" t="s">
        <v>107</v>
      </c>
      <c r="B57" s="32">
        <v>939</v>
      </c>
      <c r="C57" s="25">
        <v>0.062944977</v>
      </c>
      <c r="D57" s="25">
        <v>0.07554344864844201</v>
      </c>
      <c r="E57" s="27">
        <v>4.212956619103851</v>
      </c>
      <c r="F57" s="25">
        <v>0.173043972</v>
      </c>
      <c r="G57" s="25">
        <v>0.0780207054027031</v>
      </c>
      <c r="H57" s="27">
        <v>1.0250703777403494</v>
      </c>
    </row>
    <row r="58" spans="1:8" ht="15">
      <c r="A58" s="24" t="s">
        <v>110</v>
      </c>
      <c r="B58" s="32">
        <v>477</v>
      </c>
      <c r="C58" s="25">
        <v>0.062444266</v>
      </c>
      <c r="D58" s="25">
        <v>0.11084395416830135</v>
      </c>
      <c r="E58" s="27">
        <v>0.9948689923756753</v>
      </c>
      <c r="F58" s="25">
        <v>0.148413105</v>
      </c>
      <c r="G58" s="25">
        <v>0.06795505075788934</v>
      </c>
      <c r="H58" s="27">
        <v>1.720099193053588</v>
      </c>
    </row>
    <row r="59" spans="1:8" ht="15">
      <c r="A59" s="24" t="s">
        <v>134</v>
      </c>
      <c r="B59" s="32">
        <v>177</v>
      </c>
      <c r="C59" s="25">
        <v>0.062108448</v>
      </c>
      <c r="D59" s="25">
        <v>0.23190938175223494</v>
      </c>
      <c r="E59" s="27">
        <v>2.326697508938152</v>
      </c>
      <c r="F59" s="25">
        <v>0.175678853</v>
      </c>
      <c r="G59" s="25">
        <v>0.0740245213230747</v>
      </c>
      <c r="H59" s="27">
        <v>4.180677797328298</v>
      </c>
    </row>
    <row r="60" spans="1:8" ht="15">
      <c r="A60" s="24" t="s">
        <v>116</v>
      </c>
      <c r="B60" s="32">
        <v>1167</v>
      </c>
      <c r="C60" s="25">
        <v>0.061798413</v>
      </c>
      <c r="D60" s="25">
        <v>0.04031416199720985</v>
      </c>
      <c r="E60" s="27">
        <v>2.439181773173371</v>
      </c>
      <c r="F60" s="25">
        <v>0.162475644</v>
      </c>
      <c r="G60" s="25">
        <v>0.07496785658062217</v>
      </c>
      <c r="H60" s="27">
        <v>0.6157690226397041</v>
      </c>
    </row>
    <row r="61" spans="1:8" ht="15">
      <c r="A61" s="24" t="s">
        <v>103</v>
      </c>
      <c r="B61" s="32">
        <v>735</v>
      </c>
      <c r="C61" s="25">
        <v>0.060855083</v>
      </c>
      <c r="D61" s="25">
        <v>0.08807477978944377</v>
      </c>
      <c r="E61" s="27">
        <v>1.4539704532598539</v>
      </c>
      <c r="F61" s="25">
        <v>0.154031205</v>
      </c>
      <c r="G61" s="25">
        <v>0.08215295305012395</v>
      </c>
      <c r="H61" s="27">
        <v>2.6765377431736885</v>
      </c>
    </row>
    <row r="62" spans="1:8" ht="15">
      <c r="A62" s="24" t="s">
        <v>92</v>
      </c>
      <c r="B62" s="32">
        <v>609</v>
      </c>
      <c r="C62" s="25">
        <v>0.06043391</v>
      </c>
      <c r="D62" s="25">
        <v>0.06614584925791724</v>
      </c>
      <c r="E62" s="27">
        <v>2.629934509793047</v>
      </c>
      <c r="F62" s="25">
        <v>0.189760291</v>
      </c>
      <c r="G62" s="25">
        <v>0.08902984737669462</v>
      </c>
      <c r="H62" s="27">
        <v>0.7784365236262096</v>
      </c>
    </row>
    <row r="63" spans="1:8" ht="15">
      <c r="A63" s="24" t="s">
        <v>95</v>
      </c>
      <c r="B63" s="32">
        <v>107</v>
      </c>
      <c r="C63" s="25">
        <v>0.060402364</v>
      </c>
      <c r="D63" s="25">
        <v>0.14342553264867974</v>
      </c>
      <c r="E63" s="27">
        <v>1.6926909051602572</v>
      </c>
      <c r="F63" s="25">
        <v>0.104011042</v>
      </c>
      <c r="G63" s="25">
        <v>0.080019984551513</v>
      </c>
      <c r="H63" s="27">
        <v>2.4228316323305417</v>
      </c>
    </row>
    <row r="64" spans="1:8" ht="15">
      <c r="A64" s="24" t="s">
        <v>147</v>
      </c>
      <c r="B64" s="32">
        <v>398</v>
      </c>
      <c r="C64" s="25">
        <v>0.060378245999999997</v>
      </c>
      <c r="D64" s="25">
        <v>0.07531757133024228</v>
      </c>
      <c r="E64" s="27">
        <v>1.7556621076096945</v>
      </c>
      <c r="F64" s="25">
        <v>0.177197998</v>
      </c>
      <c r="G64" s="25">
        <v>0.06585237944675551</v>
      </c>
      <c r="H64" s="27">
        <v>1.1522659750340756</v>
      </c>
    </row>
    <row r="65" spans="1:8" ht="15">
      <c r="A65" s="24" t="s">
        <v>163</v>
      </c>
      <c r="B65" s="32">
        <v>848</v>
      </c>
      <c r="C65" s="25">
        <v>0.059139469</v>
      </c>
      <c r="D65" s="25">
        <v>0.035457489418268665</v>
      </c>
      <c r="E65" s="27">
        <v>1.9929750090349958</v>
      </c>
      <c r="F65" s="25">
        <v>0.190380321</v>
      </c>
      <c r="G65" s="25">
        <v>0.06115307601526125</v>
      </c>
      <c r="H65" s="27">
        <v>0.6704388447290373</v>
      </c>
    </row>
    <row r="66" spans="1:8" ht="15">
      <c r="A66" s="24" t="s">
        <v>160</v>
      </c>
      <c r="B66" s="32">
        <v>304</v>
      </c>
      <c r="C66" s="25">
        <v>0.059061931</v>
      </c>
      <c r="D66" s="25">
        <v>0.10883932248855427</v>
      </c>
      <c r="E66" s="27">
        <v>1.6326636697625612</v>
      </c>
      <c r="F66" s="25">
        <v>0.210540636</v>
      </c>
      <c r="G66" s="25">
        <v>0.0678924035434299</v>
      </c>
      <c r="H66" s="27">
        <v>2.0529268342997975</v>
      </c>
    </row>
    <row r="67" spans="1:8" ht="15">
      <c r="A67" s="24" t="s">
        <v>100</v>
      </c>
      <c r="B67" s="32">
        <v>414</v>
      </c>
      <c r="C67" s="25">
        <v>0.053661089</v>
      </c>
      <c r="D67" s="25">
        <v>0.06628822604558324</v>
      </c>
      <c r="E67" s="27">
        <v>1.7416203396500407</v>
      </c>
      <c r="F67" s="25">
        <v>0.182448667</v>
      </c>
      <c r="G67" s="25">
        <v>0.07392395065743503</v>
      </c>
      <c r="H67" s="27">
        <v>1.1488580110051883</v>
      </c>
    </row>
    <row r="68" spans="1:8" ht="15">
      <c r="A68" s="24" t="s">
        <v>87</v>
      </c>
      <c r="B68" s="32">
        <v>243</v>
      </c>
      <c r="C68" s="25">
        <v>0.050361148</v>
      </c>
      <c r="D68" s="25">
        <v>0.08297884223997622</v>
      </c>
      <c r="E68" s="27">
        <v>3.8739968725315013</v>
      </c>
      <c r="F68" s="25">
        <v>0.170857147</v>
      </c>
      <c r="G68" s="25">
        <v>0.08242511000401634</v>
      </c>
      <c r="H68" s="27">
        <v>1.5981781168517815</v>
      </c>
    </row>
    <row r="69" spans="1:8" ht="15">
      <c r="A69" s="24" t="s">
        <v>88</v>
      </c>
      <c r="B69" s="32">
        <v>207</v>
      </c>
      <c r="C69" s="25">
        <v>0.048634672</v>
      </c>
      <c r="D69" s="25">
        <v>0.0937948884769485</v>
      </c>
      <c r="E69" s="27">
        <v>4.638543494036201</v>
      </c>
      <c r="F69" s="25">
        <v>0.132488703</v>
      </c>
      <c r="G69" s="25">
        <v>0.08095807637939664</v>
      </c>
      <c r="H69" s="27">
        <v>1.399661119013684</v>
      </c>
    </row>
    <row r="70" spans="1:8" ht="15">
      <c r="A70" s="24" t="s">
        <v>113</v>
      </c>
      <c r="B70" s="32">
        <v>863</v>
      </c>
      <c r="C70" s="25">
        <v>0.046672611</v>
      </c>
      <c r="D70" s="25">
        <v>0.06852541697629307</v>
      </c>
      <c r="E70" s="27">
        <v>2.092115130359203</v>
      </c>
      <c r="F70" s="25">
        <v>0.135289523</v>
      </c>
      <c r="G70" s="25">
        <v>0.08321867346125969</v>
      </c>
      <c r="H70" s="27">
        <v>1.2884759637797538</v>
      </c>
    </row>
    <row r="71" spans="1:8" ht="15">
      <c r="A71" s="24" t="s">
        <v>154</v>
      </c>
      <c r="B71" s="32">
        <v>54</v>
      </c>
      <c r="C71" s="25">
        <v>0.046396087</v>
      </c>
      <c r="D71" s="25">
        <v>0.19333593561553575</v>
      </c>
      <c r="E71" s="27">
        <v>0.5372552270730377</v>
      </c>
      <c r="F71" s="25">
        <v>0.255355689</v>
      </c>
      <c r="G71" s="25">
        <v>0.06024133803254496</v>
      </c>
      <c r="H71" s="27">
        <v>2.7603462875713687</v>
      </c>
    </row>
    <row r="72" spans="1:8" ht="15">
      <c r="A72" s="24" t="s">
        <v>167</v>
      </c>
      <c r="B72" s="32">
        <v>543</v>
      </c>
      <c r="C72" s="25">
        <v>0.045866057</v>
      </c>
      <c r="D72" s="25">
        <v>0.06756657535888975</v>
      </c>
      <c r="E72" s="27">
        <v>2.4333110217399754</v>
      </c>
      <c r="F72" s="25">
        <v>0.20752151</v>
      </c>
      <c r="G72" s="25">
        <v>0.07960712239785989</v>
      </c>
      <c r="H72" s="27">
        <v>1.166524258952699</v>
      </c>
    </row>
    <row r="73" spans="1:8" ht="15">
      <c r="A73" s="24" t="s">
        <v>99</v>
      </c>
      <c r="B73" s="32">
        <v>521</v>
      </c>
      <c r="C73" s="25">
        <v>0.045851063</v>
      </c>
      <c r="D73" s="25">
        <v>0.004268243805527182</v>
      </c>
      <c r="E73" s="27">
        <v>0.17963418882963528</v>
      </c>
      <c r="F73" s="25">
        <v>0.116860304</v>
      </c>
      <c r="G73" s="25">
        <v>0.053772050003268276</v>
      </c>
      <c r="H73" s="27">
        <v>5.981741053826419</v>
      </c>
    </row>
    <row r="74" spans="1:8" ht="15">
      <c r="A74" s="24" t="s">
        <v>162</v>
      </c>
      <c r="B74" s="32">
        <v>50</v>
      </c>
      <c r="C74" s="25">
        <v>0.041951538</v>
      </c>
      <c r="D74" s="25">
        <v>0.08022672251817596</v>
      </c>
      <c r="E74" s="27">
        <v>2.0225667223507853</v>
      </c>
      <c r="F74" s="25">
        <v>0.260495483</v>
      </c>
      <c r="G74" s="25">
        <v>0.07312738087577304</v>
      </c>
      <c r="H74" s="27">
        <v>1.2473691876844089</v>
      </c>
    </row>
    <row r="75" spans="1:8" ht="15">
      <c r="A75" s="24" t="s">
        <v>98</v>
      </c>
      <c r="B75" s="32">
        <v>134</v>
      </c>
      <c r="C75" s="25">
        <v>0.041237327</v>
      </c>
      <c r="D75" s="25">
        <v>0.16459282818828502</v>
      </c>
      <c r="E75" s="27">
        <v>1.1651987253268414</v>
      </c>
      <c r="F75" s="25">
        <v>0.178189386</v>
      </c>
      <c r="G75" s="25">
        <v>0.09348211200632131</v>
      </c>
      <c r="H75" s="27">
        <v>2.7809210910371682</v>
      </c>
    </row>
    <row r="76" spans="1:8" ht="15">
      <c r="A76" s="24" t="s">
        <v>175</v>
      </c>
      <c r="B76" s="32">
        <v>525</v>
      </c>
      <c r="C76" s="25">
        <v>0.040858736</v>
      </c>
      <c r="D76" s="25">
        <v>0.09247364324599038</v>
      </c>
      <c r="E76" s="27">
        <v>1.9417479494960668</v>
      </c>
      <c r="F76" s="25">
        <v>0.095583529</v>
      </c>
      <c r="G76" s="25">
        <v>0.09190492229409013</v>
      </c>
      <c r="H76" s="27">
        <v>1.7528596958080571</v>
      </c>
    </row>
    <row r="77" spans="1:8" ht="15">
      <c r="A77" s="24" t="s">
        <v>181</v>
      </c>
      <c r="B77" s="32">
        <v>55</v>
      </c>
      <c r="C77" s="25">
        <v>0.040461373</v>
      </c>
      <c r="D77" s="25">
        <v>0.10526623602358581</v>
      </c>
      <c r="E77" s="27">
        <v>1.0688419838164058</v>
      </c>
      <c r="F77" s="25">
        <v>0.251800934</v>
      </c>
      <c r="G77" s="25">
        <v>0.05089484168521479</v>
      </c>
      <c r="H77" s="27">
        <v>1.266884738994645</v>
      </c>
    </row>
    <row r="78" spans="1:8" ht="15">
      <c r="A78" s="24" t="s">
        <v>156</v>
      </c>
      <c r="B78" s="32">
        <v>422</v>
      </c>
      <c r="C78" s="25">
        <v>0.037810217</v>
      </c>
      <c r="D78" s="25">
        <v>0.1632747551012661</v>
      </c>
      <c r="E78" s="27">
        <v>0.31187417755827385</v>
      </c>
      <c r="F78" s="25">
        <v>0.139879183</v>
      </c>
      <c r="G78" s="25">
        <v>0.07000722853993387</v>
      </c>
      <c r="H78" s="27">
        <v>3.585067005752098</v>
      </c>
    </row>
    <row r="79" spans="1:8" ht="15">
      <c r="A79" s="24" t="s">
        <v>130</v>
      </c>
      <c r="B79" s="32">
        <v>335</v>
      </c>
      <c r="C79" s="25">
        <v>0.035991535</v>
      </c>
      <c r="D79" s="25">
        <v>0.06307945454173455</v>
      </c>
      <c r="E79" s="27">
        <v>1.5475162418401833</v>
      </c>
      <c r="F79" s="25">
        <v>0.171107301</v>
      </c>
      <c r="G79" s="25">
        <v>0.08161627274977022</v>
      </c>
      <c r="H79" s="27">
        <v>1.1554917133518965</v>
      </c>
    </row>
    <row r="80" spans="1:8" ht="15">
      <c r="A80" s="24" t="s">
        <v>171</v>
      </c>
      <c r="B80" s="32">
        <v>356</v>
      </c>
      <c r="C80" s="25">
        <v>0.035800717</v>
      </c>
      <c r="D80" s="25">
        <v>0.06059247742381372</v>
      </c>
      <c r="E80" s="27">
        <v>0.721359882679191</v>
      </c>
      <c r="F80" s="25">
        <v>0.125790591</v>
      </c>
      <c r="G80" s="25">
        <v>0.06910725300929284</v>
      </c>
      <c r="H80" s="27">
        <v>1.6549417791191343</v>
      </c>
    </row>
    <row r="81" spans="1:8" ht="15">
      <c r="A81" s="24" t="s">
        <v>131</v>
      </c>
      <c r="B81" s="32">
        <v>164</v>
      </c>
      <c r="C81" s="25">
        <v>0.034754622</v>
      </c>
      <c r="D81" s="25">
        <v>0.06573714506925991</v>
      </c>
      <c r="E81" s="27">
        <v>1.1908217510477845</v>
      </c>
      <c r="F81" s="25">
        <v>0.166478685</v>
      </c>
      <c r="G81" s="25">
        <v>0.08887483795959908</v>
      </c>
      <c r="H81" s="27">
        <v>1.217893674764343</v>
      </c>
    </row>
    <row r="82" spans="1:8" ht="15">
      <c r="A82" s="24" t="s">
        <v>124</v>
      </c>
      <c r="B82" s="32">
        <v>319</v>
      </c>
      <c r="C82" s="25">
        <v>0.030365936</v>
      </c>
      <c r="D82" s="25">
        <v>0.06637290948211734</v>
      </c>
      <c r="E82" s="27">
        <v>2.883986378277978</v>
      </c>
      <c r="F82" s="25">
        <v>0.160303574</v>
      </c>
      <c r="G82" s="25">
        <v>0.07512188535265894</v>
      </c>
      <c r="H82" s="27">
        <v>0.9063712693785295</v>
      </c>
    </row>
    <row r="83" spans="1:8" ht="15">
      <c r="A83" s="24" t="s">
        <v>169</v>
      </c>
      <c r="B83" s="32">
        <v>559</v>
      </c>
      <c r="C83" s="25">
        <v>0.029764129</v>
      </c>
      <c r="D83" s="25">
        <v>0.13799807433916053</v>
      </c>
      <c r="E83" s="27">
        <v>1.4302709100823092</v>
      </c>
      <c r="F83" s="25">
        <v>0.090384662</v>
      </c>
      <c r="G83" s="25">
        <v>0.10410366157736779</v>
      </c>
      <c r="H83" s="27">
        <v>1.8133461474263857</v>
      </c>
    </row>
    <row r="84" spans="1:8" ht="15">
      <c r="A84" s="24" t="s">
        <v>104</v>
      </c>
      <c r="B84" s="32">
        <v>84</v>
      </c>
      <c r="C84" s="25">
        <v>0.027757419</v>
      </c>
      <c r="D84" s="25">
        <v>0.0738773634457082</v>
      </c>
      <c r="E84" s="27">
        <v>1.7035490177590424</v>
      </c>
      <c r="F84" s="25">
        <v>0.226315249</v>
      </c>
      <c r="G84" s="25">
        <v>0.08599029842991762</v>
      </c>
      <c r="H84" s="27">
        <v>1.1552482464862739</v>
      </c>
    </row>
    <row r="85" spans="1:8" ht="15">
      <c r="A85" s="24" t="s">
        <v>158</v>
      </c>
      <c r="B85" s="32">
        <v>286</v>
      </c>
      <c r="C85" s="25">
        <v>0.027669731</v>
      </c>
      <c r="D85" s="25">
        <v>0.11461147645303915</v>
      </c>
      <c r="E85" s="27">
        <v>1.2638226072444836</v>
      </c>
      <c r="F85" s="25">
        <v>0.174829603</v>
      </c>
      <c r="G85" s="25">
        <v>0.07678746379998037</v>
      </c>
      <c r="H85" s="27">
        <v>1.84365969665061</v>
      </c>
    </row>
    <row r="86" spans="1:8" ht="15">
      <c r="A86" s="24" t="s">
        <v>115</v>
      </c>
      <c r="B86" s="32">
        <v>185</v>
      </c>
      <c r="C86" s="25">
        <v>0.025909252</v>
      </c>
      <c r="D86" s="25">
        <v>0.032948970814690094</v>
      </c>
      <c r="E86" s="27">
        <v>2.4804139701628647</v>
      </c>
      <c r="F86" s="25">
        <v>0.139637305</v>
      </c>
      <c r="G86" s="25">
        <v>0.08485277010518899</v>
      </c>
      <c r="H86" s="27">
        <v>0.5911717812272635</v>
      </c>
    </row>
    <row r="87" spans="1:8" ht="15">
      <c r="A87" s="24" t="s">
        <v>114</v>
      </c>
      <c r="B87" s="32">
        <v>1167</v>
      </c>
      <c r="C87" s="25">
        <v>0.022900115</v>
      </c>
      <c r="D87" s="25">
        <v>0.053997988547070844</v>
      </c>
      <c r="E87" s="27">
        <v>2.0007941068483666</v>
      </c>
      <c r="F87" s="25">
        <v>0.132928855</v>
      </c>
      <c r="G87" s="25">
        <v>0.08548675185558863</v>
      </c>
      <c r="H87" s="27">
        <v>0.9678155527855755</v>
      </c>
    </row>
    <row r="88" spans="1:8" ht="15">
      <c r="A88" s="24" t="s">
        <v>148</v>
      </c>
      <c r="B88" s="32">
        <v>303</v>
      </c>
      <c r="C88" s="25">
        <v>0.021929018</v>
      </c>
      <c r="D88" s="25">
        <v>0.0562752310896042</v>
      </c>
      <c r="E88" s="27">
        <v>1.0318488893419122</v>
      </c>
      <c r="F88" s="25">
        <v>0.125337926</v>
      </c>
      <c r="G88" s="25">
        <v>0.06553203826951577</v>
      </c>
      <c r="H88" s="27">
        <v>1.1785168127797838</v>
      </c>
    </row>
    <row r="89" spans="1:8" ht="15">
      <c r="A89" s="24" t="s">
        <v>140</v>
      </c>
      <c r="B89" s="32">
        <v>1270</v>
      </c>
      <c r="C89" s="25">
        <v>0.020809522</v>
      </c>
      <c r="D89" s="25">
        <v>0.08665140940303752</v>
      </c>
      <c r="E89" s="27">
        <v>1.8012781675654583</v>
      </c>
      <c r="F89" s="25">
        <v>0.174469631</v>
      </c>
      <c r="G89" s="25">
        <v>0.0842528848261028</v>
      </c>
      <c r="H89" s="27">
        <v>1.495952647321914</v>
      </c>
    </row>
    <row r="90" spans="1:8" ht="15">
      <c r="A90" s="24" t="s">
        <v>123</v>
      </c>
      <c r="B90" s="32">
        <v>115</v>
      </c>
      <c r="C90" s="25">
        <v>0.0207208</v>
      </c>
      <c r="D90" s="25">
        <v>0.030718210699533045</v>
      </c>
      <c r="E90" s="27">
        <v>5.843255728255996</v>
      </c>
      <c r="F90" s="25">
        <v>0.172009959</v>
      </c>
      <c r="G90" s="25">
        <v>0.0640767992694446</v>
      </c>
      <c r="H90" s="27">
        <v>0.37046328138089407</v>
      </c>
    </row>
    <row r="91" spans="1:8" ht="15">
      <c r="A91" s="24" t="s">
        <v>117</v>
      </c>
      <c r="B91" s="32">
        <v>352</v>
      </c>
      <c r="C91" s="25">
        <v>0.020248743</v>
      </c>
      <c r="D91" s="25">
        <v>0.17225527084887635</v>
      </c>
      <c r="E91" s="27">
        <v>1.4721583317468114</v>
      </c>
      <c r="F91" s="25">
        <v>0.09038537</v>
      </c>
      <c r="G91" s="25">
        <v>0.08277746961854808</v>
      </c>
      <c r="H91" s="27">
        <v>2.8095466819670762</v>
      </c>
    </row>
    <row r="92" spans="1:8" ht="15">
      <c r="A92" s="24" t="s">
        <v>180</v>
      </c>
      <c r="B92" s="32">
        <v>191</v>
      </c>
      <c r="C92" s="25">
        <v>0.01867037</v>
      </c>
      <c r="D92" s="25">
        <v>0.06331813369204625</v>
      </c>
      <c r="E92" s="27">
        <v>1.5079863902402288</v>
      </c>
      <c r="F92" s="25">
        <v>0.232970884</v>
      </c>
      <c r="G92" s="25">
        <v>0.06214915952912068</v>
      </c>
      <c r="H92" s="27">
        <v>1.0784580577251475</v>
      </c>
    </row>
    <row r="93" spans="1:8" ht="15">
      <c r="A93" s="24" t="s">
        <v>173</v>
      </c>
      <c r="B93" s="32">
        <v>714</v>
      </c>
      <c r="C93" s="25">
        <v>0.016315757</v>
      </c>
      <c r="D93" s="25">
        <v>0.03393317268264538</v>
      </c>
      <c r="E93" s="27">
        <v>1.3807915378345974</v>
      </c>
      <c r="F93" s="25">
        <v>0.12969448</v>
      </c>
      <c r="G93" s="25">
        <v>0.07533778039549774</v>
      </c>
      <c r="H93" s="27">
        <v>0.8028906913951617</v>
      </c>
    </row>
    <row r="94" spans="1:8" ht="15">
      <c r="A94" s="24" t="s">
        <v>142</v>
      </c>
      <c r="B94" s="32">
        <v>161</v>
      </c>
      <c r="C94" s="25">
        <v>0.008230417</v>
      </c>
      <c r="D94" s="25">
        <v>0.07004814492286718</v>
      </c>
      <c r="E94" s="27">
        <v>2.1580606878292725</v>
      </c>
      <c r="F94" s="25">
        <v>0.176557943</v>
      </c>
      <c r="G94" s="25">
        <v>0.06429311673799398</v>
      </c>
      <c r="H94" s="27">
        <v>1.0625518809579795</v>
      </c>
    </row>
    <row r="95" spans="1:8" ht="15">
      <c r="A95" s="24" t="s">
        <v>152</v>
      </c>
      <c r="B95" s="32">
        <v>390</v>
      </c>
      <c r="C95" s="25">
        <v>0.004658902</v>
      </c>
      <c r="D95" s="25">
        <v>0.0775642036478614</v>
      </c>
      <c r="E95" s="27">
        <v>1.6957005741262645</v>
      </c>
      <c r="F95" s="25">
        <v>0.151876684</v>
      </c>
      <c r="G95" s="25">
        <v>0.07302467994387694</v>
      </c>
      <c r="H95" s="27">
        <v>1.5684691037912994</v>
      </c>
    </row>
    <row r="96" spans="1:8" ht="15">
      <c r="A96" s="24" t="s">
        <v>170</v>
      </c>
      <c r="B96" s="32">
        <v>263</v>
      </c>
      <c r="C96" s="25">
        <v>-0.001347415</v>
      </c>
      <c r="D96" s="25">
        <v>0.04540230708752239</v>
      </c>
      <c r="E96" s="27">
        <v>1.027473911434151</v>
      </c>
      <c r="F96" s="25">
        <v>0.096145326</v>
      </c>
      <c r="G96" s="25">
        <v>0.0971878081478359</v>
      </c>
      <c r="H96" s="27">
        <v>2.407875541406167</v>
      </c>
    </row>
    <row r="97" spans="1:8" ht="15">
      <c r="A97" s="24" t="s">
        <v>109</v>
      </c>
      <c r="B97" s="32">
        <v>316</v>
      </c>
      <c r="C97" s="25">
        <v>-0.008382903</v>
      </c>
      <c r="D97" s="25">
        <v>0.10550782708407096</v>
      </c>
      <c r="E97" s="27">
        <v>3.138981522261897</v>
      </c>
      <c r="F97" s="25">
        <v>0.119842135</v>
      </c>
      <c r="G97" s="25">
        <v>0.09042988758748437</v>
      </c>
      <c r="H97" s="27">
        <v>1.204839454336917</v>
      </c>
    </row>
    <row r="98" spans="1:8" ht="15">
      <c r="A98" s="24" t="s">
        <v>139</v>
      </c>
      <c r="B98" s="32">
        <v>433</v>
      </c>
      <c r="C98" s="25">
        <v>-0.023168734</v>
      </c>
      <c r="D98" s="25">
        <v>0.13934109732967648</v>
      </c>
      <c r="E98" s="27">
        <v>0.34480362559128025</v>
      </c>
      <c r="F98" s="25">
        <v>0.069551147</v>
      </c>
      <c r="G98" s="25">
        <v>0.06491940048827557</v>
      </c>
      <c r="H98" s="27">
        <v>4.973154038233247</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D8"/>
  <sheetViews>
    <sheetView workbookViewId="0" topLeftCell="C1">
      <selection activeCell="G2" sqref="G2"/>
    </sheetView>
  </sheetViews>
  <sheetFormatPr defaultColWidth="11.00390625" defaultRowHeight="15.75"/>
  <cols>
    <col min="2" max="2" width="35.00390625" style="0" customWidth="1"/>
    <col min="3" max="3" width="38.125" style="0" customWidth="1"/>
    <col min="4" max="7" width="41.125" style="0" customWidth="1"/>
  </cols>
  <sheetData>
    <row r="1" spans="1:4" s="1" customFormat="1" ht="15">
      <c r="A1" s="1" t="s">
        <v>187</v>
      </c>
      <c r="B1" s="1" t="s">
        <v>24</v>
      </c>
      <c r="C1" s="1" t="s">
        <v>72</v>
      </c>
      <c r="D1" s="1" t="s">
        <v>73</v>
      </c>
    </row>
    <row r="2" spans="1:4" ht="15">
      <c r="A2" t="s">
        <v>31</v>
      </c>
      <c r="B2" t="s">
        <v>38</v>
      </c>
      <c r="C2" t="s">
        <v>64</v>
      </c>
      <c r="D2" t="s">
        <v>77</v>
      </c>
    </row>
    <row r="3" spans="1:4" ht="15">
      <c r="A3" t="s">
        <v>32</v>
      </c>
      <c r="B3" t="s">
        <v>39</v>
      </c>
      <c r="C3" t="s">
        <v>60</v>
      </c>
      <c r="D3" t="s">
        <v>74</v>
      </c>
    </row>
    <row r="4" spans="2:4" ht="15">
      <c r="B4" t="s">
        <v>40</v>
      </c>
      <c r="C4" t="s">
        <v>61</v>
      </c>
      <c r="D4" t="s">
        <v>76</v>
      </c>
    </row>
    <row r="5" spans="2:4" ht="15">
      <c r="B5" t="s">
        <v>33</v>
      </c>
      <c r="C5" t="s">
        <v>65</v>
      </c>
      <c r="D5" t="s">
        <v>75</v>
      </c>
    </row>
    <row r="6" spans="2:4" ht="15">
      <c r="B6" t="s">
        <v>37</v>
      </c>
      <c r="C6" t="s">
        <v>62</v>
      </c>
      <c r="D6" t="s">
        <v>80</v>
      </c>
    </row>
    <row r="7" spans="2:4" ht="15">
      <c r="B7" t="s">
        <v>34</v>
      </c>
      <c r="C7" t="s">
        <v>63</v>
      </c>
      <c r="D7" t="s">
        <v>81</v>
      </c>
    </row>
    <row r="8" ht="15">
      <c r="D8" t="s">
        <v>34</v>
      </c>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5.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Stern School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Aswath Damodaran</dc:creator>
  <cp:keywords/>
  <dc:description/>
  <cp:lastModifiedBy>Tom Austin</cp:lastModifiedBy>
  <dcterms:created xsi:type="dcterms:W3CDTF">2014-06-07T16:26:10Z</dcterms:created>
  <dcterms:modified xsi:type="dcterms:W3CDTF">2016-05-29T18:08:02Z</dcterms:modified>
  <cp:category/>
  <cp:version/>
  <cp:contentType/>
  <cp:contentStatus/>
</cp:coreProperties>
</file>